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mahmed/Desktop/Submitted back to the journal/"/>
    </mc:Choice>
  </mc:AlternateContent>
  <xr:revisionPtr revIDLastSave="0" documentId="13_ncr:1_{05C7443D-31E8-7C43-AA71-EC0657268A98}" xr6:coauthVersionLast="45" xr6:coauthVersionMax="46" xr10:uidLastSave="{00000000-0000-0000-0000-000000000000}"/>
  <bookViews>
    <workbookView xWindow="0" yWindow="460" windowWidth="29040" windowHeight="15840" firstSheet="13" activeTab="19" xr2:uid="{558A3BC7-649A-4BCB-87AC-0B9ECD57C2CF}"/>
  </bookViews>
  <sheets>
    <sheet name="Fig 1e" sheetId="1" r:id="rId1"/>
    <sheet name="Fig 1f" sheetId="2" r:id="rId2"/>
    <sheet name="Fig 1g" sheetId="3" r:id="rId3"/>
    <sheet name=" Fig 2 a" sheetId="7" r:id="rId4"/>
    <sheet name="Fig 2 b" sheetId="8" r:id="rId5"/>
    <sheet name="Fig 2 c" sheetId="9" r:id="rId6"/>
    <sheet name="Fig 2d" sheetId="24" r:id="rId7"/>
    <sheet name="Fig 2 e" sheetId="10" r:id="rId8"/>
    <sheet name="Fig 2f" sheetId="11" r:id="rId9"/>
    <sheet name="Fig 2g" sheetId="25" r:id="rId10"/>
    <sheet name="Fig 2h" sheetId="28" r:id="rId11"/>
    <sheet name="Fig 2j" sheetId="27" r:id="rId12"/>
    <sheet name="Fig 3b" sheetId="12" r:id="rId13"/>
    <sheet name="Fig 3c" sheetId="13" r:id="rId14"/>
    <sheet name="Fig 3d" sheetId="14" r:id="rId15"/>
    <sheet name="Fig 4b" sheetId="15" r:id="rId16"/>
    <sheet name="Fig 4c" sheetId="16" r:id="rId17"/>
    <sheet name="Fig 4e" sheetId="17" r:id="rId18"/>
    <sheet name="Fig 4f" sheetId="18" r:id="rId19"/>
    <sheet name="Fig 4g" sheetId="19" r:id="rId20"/>
    <sheet name="F2FS2a" sheetId="4" r:id="rId21"/>
    <sheet name="F2FS2b" sheetId="6" r:id="rId22"/>
    <sheet name="F2FS2c" sheetId="5" r:id="rId23"/>
    <sheet name="F2FS4b" sheetId="20" r:id="rId24"/>
    <sheet name="F2FS4c" sheetId="29" r:id="rId25"/>
    <sheet name="F2FS4d" sheetId="30" r:id="rId26"/>
    <sheet name="F3FS1c" sheetId="21" r:id="rId27"/>
    <sheet name="F3FS1d" sheetId="22" r:id="rId28"/>
    <sheet name="F3FS1e" sheetId="23" r:id="rId29"/>
    <sheet name="F4FS1a" sheetId="32" r:id="rId30"/>
    <sheet name="F4FS1b" sheetId="33" r:id="rId31"/>
    <sheet name="F4FS2b" sheetId="31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28" i="29" l="1"/>
  <c r="AN28" i="29"/>
  <c r="AK28" i="29"/>
  <c r="AH28" i="29"/>
  <c r="AE28" i="29"/>
  <c r="AB28" i="29"/>
  <c r="Y28" i="29"/>
  <c r="V28" i="29"/>
  <c r="S28" i="29"/>
  <c r="P28" i="29"/>
  <c r="M28" i="29"/>
  <c r="J28" i="29"/>
  <c r="G28" i="29"/>
  <c r="D28" i="29"/>
  <c r="AQ27" i="29"/>
  <c r="AN27" i="29"/>
  <c r="AK27" i="29"/>
  <c r="AH27" i="29"/>
  <c r="AE27" i="29"/>
  <c r="AB27" i="29"/>
  <c r="Y27" i="29"/>
  <c r="V27" i="29"/>
  <c r="S27" i="29"/>
  <c r="P27" i="29"/>
  <c r="M27" i="29"/>
  <c r="J27" i="29"/>
  <c r="G27" i="29"/>
  <c r="D27" i="29"/>
  <c r="AQ26" i="29"/>
  <c r="AN26" i="29"/>
  <c r="AK26" i="29"/>
  <c r="AH26" i="29"/>
  <c r="AE26" i="29"/>
  <c r="AB26" i="29"/>
  <c r="Y26" i="29"/>
  <c r="V26" i="29"/>
  <c r="S26" i="29"/>
  <c r="P26" i="29"/>
  <c r="M26" i="29"/>
  <c r="J26" i="29"/>
  <c r="G26" i="29"/>
  <c r="D26" i="29"/>
  <c r="AQ25" i="29"/>
  <c r="AN25" i="29"/>
  <c r="AK25" i="29"/>
  <c r="AH25" i="29"/>
  <c r="AE25" i="29"/>
  <c r="AB25" i="29"/>
  <c r="Y25" i="29"/>
  <c r="V25" i="29"/>
  <c r="S25" i="29"/>
  <c r="P25" i="29"/>
  <c r="M25" i="29"/>
  <c r="J25" i="29"/>
  <c r="G25" i="29"/>
  <c r="D25" i="29"/>
  <c r="AQ24" i="29"/>
  <c r="AN24" i="29"/>
  <c r="AK24" i="29"/>
  <c r="AH24" i="29"/>
  <c r="AE24" i="29"/>
  <c r="AB24" i="29"/>
  <c r="Y24" i="29"/>
  <c r="V24" i="29"/>
  <c r="S24" i="29"/>
  <c r="P24" i="29"/>
  <c r="M24" i="29"/>
  <c r="J24" i="29"/>
  <c r="G24" i="29"/>
  <c r="D24" i="29"/>
  <c r="AQ23" i="29"/>
  <c r="AN23" i="29"/>
  <c r="AK23" i="29"/>
  <c r="AH23" i="29"/>
  <c r="AE23" i="29"/>
  <c r="AB23" i="29"/>
  <c r="Y23" i="29"/>
  <c r="V23" i="29"/>
  <c r="S23" i="29"/>
  <c r="P23" i="29"/>
  <c r="M23" i="29"/>
  <c r="J23" i="29"/>
  <c r="G23" i="29"/>
  <c r="D23" i="29"/>
  <c r="AQ22" i="29"/>
  <c r="AN22" i="29"/>
  <c r="AK22" i="29"/>
  <c r="AH22" i="29"/>
  <c r="AE22" i="29"/>
  <c r="AB22" i="29"/>
  <c r="Y22" i="29"/>
  <c r="V22" i="29"/>
  <c r="S22" i="29"/>
  <c r="P22" i="29"/>
  <c r="M22" i="29"/>
  <c r="J22" i="29"/>
  <c r="G22" i="29"/>
  <c r="D22" i="29"/>
  <c r="AQ21" i="29"/>
  <c r="AN21" i="29"/>
  <c r="AK21" i="29"/>
  <c r="AH21" i="29"/>
  <c r="AE21" i="29"/>
  <c r="AB21" i="29"/>
  <c r="Y21" i="29"/>
  <c r="V21" i="29"/>
  <c r="S21" i="29"/>
  <c r="P21" i="29"/>
  <c r="M21" i="29"/>
  <c r="J21" i="29"/>
  <c r="G21" i="29"/>
  <c r="D21" i="29"/>
  <c r="AQ20" i="29"/>
  <c r="AN20" i="29"/>
  <c r="AK20" i="29"/>
  <c r="AH20" i="29"/>
  <c r="AE20" i="29"/>
  <c r="AB20" i="29"/>
  <c r="Y20" i="29"/>
  <c r="V20" i="29"/>
  <c r="S20" i="29"/>
  <c r="P20" i="29"/>
  <c r="M20" i="29"/>
  <c r="J20" i="29"/>
  <c r="G20" i="29"/>
  <c r="D20" i="29"/>
  <c r="AQ19" i="29"/>
  <c r="AN19" i="29"/>
  <c r="AK19" i="29"/>
  <c r="AH19" i="29"/>
  <c r="AE19" i="29"/>
  <c r="AB19" i="29"/>
  <c r="Y19" i="29"/>
  <c r="V19" i="29"/>
  <c r="S19" i="29"/>
  <c r="P19" i="29"/>
  <c r="M19" i="29"/>
  <c r="J19" i="29"/>
  <c r="G19" i="29"/>
  <c r="D19" i="29"/>
  <c r="AK14" i="29"/>
  <c r="AH14" i="29"/>
  <c r="AE14" i="29"/>
  <c r="AB14" i="29"/>
  <c r="Y14" i="29"/>
  <c r="V14" i="29"/>
  <c r="S14" i="29"/>
  <c r="P14" i="29"/>
  <c r="M14" i="29"/>
  <c r="J14" i="29"/>
  <c r="G14" i="29"/>
  <c r="D14" i="29"/>
  <c r="AK13" i="29"/>
  <c r="AH13" i="29"/>
  <c r="AE13" i="29"/>
  <c r="AB13" i="29"/>
  <c r="Y13" i="29"/>
  <c r="V13" i="29"/>
  <c r="S13" i="29"/>
  <c r="P13" i="29"/>
  <c r="M13" i="29"/>
  <c r="J13" i="29"/>
  <c r="G13" i="29"/>
  <c r="D13" i="29"/>
  <c r="AK12" i="29"/>
  <c r="AH12" i="29"/>
  <c r="AE12" i="29"/>
  <c r="AB12" i="29"/>
  <c r="Y12" i="29"/>
  <c r="V12" i="29"/>
  <c r="S12" i="29"/>
  <c r="P12" i="29"/>
  <c r="M12" i="29"/>
  <c r="J12" i="29"/>
  <c r="G12" i="29"/>
  <c r="D12" i="29"/>
  <c r="AK11" i="29"/>
  <c r="AH11" i="29"/>
  <c r="AE11" i="29"/>
  <c r="AB11" i="29"/>
  <c r="Y11" i="29"/>
  <c r="V11" i="29"/>
  <c r="S11" i="29"/>
  <c r="P11" i="29"/>
  <c r="M11" i="29"/>
  <c r="J11" i="29"/>
  <c r="G11" i="29"/>
  <c r="D11" i="29"/>
  <c r="AK10" i="29"/>
  <c r="AH10" i="29"/>
  <c r="AE10" i="29"/>
  <c r="AB10" i="29"/>
  <c r="Y10" i="29"/>
  <c r="V10" i="29"/>
  <c r="S10" i="29"/>
  <c r="P10" i="29"/>
  <c r="M10" i="29"/>
  <c r="J10" i="29"/>
  <c r="G10" i="29"/>
  <c r="D10" i="29"/>
  <c r="AK9" i="29"/>
  <c r="AH9" i="29"/>
  <c r="AE9" i="29"/>
  <c r="AB9" i="29"/>
  <c r="Y9" i="29"/>
  <c r="V9" i="29"/>
  <c r="S9" i="29"/>
  <c r="P9" i="29"/>
  <c r="M9" i="29"/>
  <c r="J9" i="29"/>
  <c r="G9" i="29"/>
  <c r="D9" i="29"/>
  <c r="AK8" i="29"/>
  <c r="AH8" i="29"/>
  <c r="AE8" i="29"/>
  <c r="AB8" i="29"/>
  <c r="Y8" i="29"/>
  <c r="V8" i="29"/>
  <c r="S8" i="29"/>
  <c r="P8" i="29"/>
  <c r="M8" i="29"/>
  <c r="J8" i="29"/>
  <c r="G8" i="29"/>
  <c r="D8" i="29"/>
  <c r="AK7" i="29"/>
  <c r="AH7" i="29"/>
  <c r="AE7" i="29"/>
  <c r="AB7" i="29"/>
  <c r="Y7" i="29"/>
  <c r="V7" i="29"/>
  <c r="S7" i="29"/>
  <c r="P7" i="29"/>
  <c r="M7" i="29"/>
  <c r="J7" i="29"/>
  <c r="G7" i="29"/>
  <c r="D7" i="29"/>
  <c r="AK6" i="29"/>
  <c r="AH6" i="29"/>
  <c r="AE6" i="29"/>
  <c r="AB6" i="29"/>
  <c r="Y6" i="29"/>
  <c r="V6" i="29"/>
  <c r="S6" i="29"/>
  <c r="P6" i="29"/>
  <c r="M6" i="29"/>
  <c r="J6" i="29"/>
  <c r="G6" i="29"/>
  <c r="D6" i="29"/>
  <c r="AK5" i="29"/>
  <c r="AH5" i="29"/>
  <c r="AE5" i="29"/>
  <c r="AB5" i="29"/>
  <c r="Y5" i="29"/>
  <c r="V5" i="29"/>
  <c r="S5" i="29"/>
  <c r="P5" i="29"/>
  <c r="M5" i="29"/>
  <c r="J5" i="29"/>
  <c r="G5" i="29"/>
  <c r="D5" i="29"/>
  <c r="I45" i="27" l="1"/>
  <c r="I41" i="27"/>
  <c r="I37" i="27"/>
  <c r="E37" i="27"/>
  <c r="I33" i="27"/>
  <c r="E33" i="27"/>
  <c r="I29" i="27"/>
  <c r="E29" i="27"/>
  <c r="I25" i="27"/>
  <c r="E25" i="27"/>
  <c r="I21" i="27"/>
  <c r="E21" i="27"/>
  <c r="I17" i="27"/>
  <c r="E17" i="27"/>
  <c r="I13" i="27"/>
  <c r="E13" i="27"/>
  <c r="I9" i="27"/>
  <c r="E9" i="27"/>
</calcChain>
</file>

<file path=xl/sharedStrings.xml><?xml version="1.0" encoding="utf-8"?>
<sst xmlns="http://schemas.openxmlformats.org/spreadsheetml/2006/main" count="289" uniqueCount="174">
  <si>
    <t>decade of life</t>
  </si>
  <si>
    <t>degree</t>
  </si>
  <si>
    <t>logMAR BCVA</t>
  </si>
  <si>
    <t>VF</t>
  </si>
  <si>
    <t>VA</t>
  </si>
  <si>
    <t>VA or VF</t>
  </si>
  <si>
    <t>1*</t>
  </si>
  <si>
    <t>0*</t>
  </si>
  <si>
    <t>age</t>
  </si>
  <si>
    <t>Control</t>
  </si>
  <si>
    <t>threshold</t>
  </si>
  <si>
    <t>mutants</t>
  </si>
  <si>
    <t>click</t>
  </si>
  <si>
    <t>8KHz</t>
  </si>
  <si>
    <t>16KHz</t>
  </si>
  <si>
    <t>32KHz</t>
  </si>
  <si>
    <t>Genotype</t>
  </si>
  <si>
    <t>Score</t>
  </si>
  <si>
    <t>WT</t>
  </si>
  <si>
    <t>het</t>
  </si>
  <si>
    <t>Het</t>
  </si>
  <si>
    <t>homo</t>
  </si>
  <si>
    <t>Circling behavior</t>
  </si>
  <si>
    <t>P120</t>
  </si>
  <si>
    <t>/min</t>
  </si>
  <si>
    <t>het 1</t>
  </si>
  <si>
    <t>homo 1</t>
  </si>
  <si>
    <t>het 2</t>
  </si>
  <si>
    <t>homo 2</t>
  </si>
  <si>
    <t>het 3</t>
  </si>
  <si>
    <t>homo 3</t>
  </si>
  <si>
    <t>record time: 2 mins</t>
  </si>
  <si>
    <t>IRBP</t>
  </si>
  <si>
    <r>
      <rPr>
        <b/>
        <i/>
        <sz val="11"/>
        <color theme="1"/>
        <rFont val="Calibri"/>
        <family val="2"/>
        <scheme val="minor"/>
      </rPr>
      <t>Pcdh15</t>
    </r>
    <r>
      <rPr>
        <b/>
        <sz val="11"/>
        <color theme="1"/>
        <rFont val="Calibri"/>
        <family val="2"/>
        <scheme val="minor"/>
      </rPr>
      <t xml:space="preserve"> HET</t>
    </r>
  </si>
  <si>
    <r>
      <rPr>
        <b/>
        <i/>
        <sz val="11"/>
        <color theme="1"/>
        <rFont val="Calibri"/>
        <family val="2"/>
        <scheme val="minor"/>
      </rPr>
      <t>Pcdh15</t>
    </r>
    <r>
      <rPr>
        <b/>
        <sz val="11"/>
        <color theme="1"/>
        <rFont val="Calibri"/>
        <family val="2"/>
        <scheme val="minor"/>
      </rPr>
      <t xml:space="preserve"> HOMO</t>
    </r>
  </si>
  <si>
    <t>CRALBP</t>
  </si>
  <si>
    <t>RPE65</t>
  </si>
  <si>
    <t>a-wave</t>
  </si>
  <si>
    <t>b-wave</t>
  </si>
  <si>
    <t>Photopic response</t>
  </si>
  <si>
    <t>control: vehicle injected</t>
  </si>
  <si>
    <t>avg value n=1</t>
  </si>
  <si>
    <t>avg value n=2</t>
  </si>
  <si>
    <t>avg value n=3</t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</si>
  <si>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</si>
  <si>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</si>
  <si>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</si>
  <si>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OS</t>
    </r>
  </si>
  <si>
    <r>
      <t xml:space="preserve">Transducin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</si>
  <si>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Transducin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</si>
  <si>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Transducin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</si>
  <si>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r>
      <t xml:space="preserve">Transducin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OS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</si>
  <si>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</si>
  <si>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</si>
  <si>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</si>
  <si>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OS</t>
    </r>
  </si>
  <si>
    <r>
      <t xml:space="preserve">Arrestin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</si>
  <si>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Arrestin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</si>
  <si>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Arrestin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</si>
  <si>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r>
      <t xml:space="preserve">Arrestin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OS</t>
    </r>
  </si>
  <si>
    <r>
      <t xml:space="preserve">Opsin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</si>
  <si>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Opsin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</si>
  <si>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Opsin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</si>
  <si>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r>
      <t xml:space="preserve">Opsin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OS</t>
    </r>
  </si>
  <si>
    <r>
      <t xml:space="preserve">Opsin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IS</t>
    </r>
  </si>
  <si>
    <r>
      <t xml:space="preserve">Opsin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het OS</t>
    </r>
  </si>
  <si>
    <r>
      <t xml:space="preserve">Opsin DA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IS</t>
    </r>
  </si>
  <si>
    <t>Opsin DA Pcdh15 homo OS</t>
  </si>
  <si>
    <t xml:space="preserve">control (PCDH5_WT or PCDH15_Het) </t>
  </si>
  <si>
    <r>
      <t>Intensity (cd x s/m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</si>
  <si>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control (Pcdh15_WT or Pcdh15_Het) </t>
  </si>
  <si>
    <t>6-7 months</t>
  </si>
  <si>
    <t>2-3 months</t>
  </si>
  <si>
    <t xml:space="preserve">baseline 2-3 months </t>
  </si>
  <si>
    <r>
      <t>Intensity (cd x s/m</t>
    </r>
    <r>
      <rPr>
        <vertAlign val="superscript"/>
        <sz val="9"/>
        <rFont val="Arial"/>
      </rPr>
      <t>2</t>
    </r>
    <r>
      <rPr>
        <sz val="9"/>
        <rFont val="Arial"/>
      </rPr>
      <t>)</t>
    </r>
  </si>
  <si>
    <t>control (Pcdh15_WT or Pcdh15_Het)</t>
  </si>
  <si>
    <t>control (PCDH5_WT or PCDH15_Het)</t>
  </si>
  <si>
    <t>control (Pcdh15_WT or Pcdh15_Het): vehicle injected</t>
  </si>
  <si>
    <t>control</t>
  </si>
  <si>
    <t>P45</t>
  </si>
  <si>
    <t>1 year</t>
  </si>
  <si>
    <t>het_1</t>
  </si>
  <si>
    <t>WT_1</t>
  </si>
  <si>
    <t>het_2</t>
  </si>
  <si>
    <t>WT_2</t>
  </si>
  <si>
    <t>het_3</t>
  </si>
  <si>
    <t>WT_3</t>
  </si>
  <si>
    <t>het_4</t>
  </si>
  <si>
    <t>WT_4</t>
  </si>
  <si>
    <t>homo_1</t>
  </si>
  <si>
    <t>WT_5</t>
  </si>
  <si>
    <t>homo_2</t>
  </si>
  <si>
    <t>homo_3</t>
  </si>
  <si>
    <t>homo_4</t>
  </si>
  <si>
    <t>homo_5</t>
  </si>
  <si>
    <t>avg value n=4</t>
  </si>
  <si>
    <t>PCDH15R250X/+  1 mth-a-wave</t>
  </si>
  <si>
    <t>PCDH15R250X/R250X      1 mth-a-wave</t>
  </si>
  <si>
    <r>
      <t>Pcdh15</t>
    </r>
    <r>
      <rPr>
        <i/>
        <vertAlign val="superscript"/>
        <sz val="9"/>
        <rFont val="Arial"/>
      </rPr>
      <t>R250X/R250X</t>
    </r>
  </si>
  <si>
    <t>PCDH15R250X/+  1 mth-b-wave</t>
  </si>
  <si>
    <t>PCDH15R250X/R250X      1 mth-b-wave</t>
  </si>
  <si>
    <t>control (Pcdh15_WT ) a- wave</t>
  </si>
  <si>
    <t>Pcdh15R250X - b-wave</t>
  </si>
  <si>
    <t>het #4: a-wave (RE)</t>
  </si>
  <si>
    <t>het #4: a-wave (LE)</t>
  </si>
  <si>
    <t>het #2: a-wave (RE)</t>
  </si>
  <si>
    <t>het #2: a-wave (LE)</t>
  </si>
  <si>
    <t>het#1: a-wave (RE)</t>
  </si>
  <si>
    <t>het#1: a-wave (LE)</t>
  </si>
  <si>
    <t>het#3: a-wave (RE)</t>
  </si>
  <si>
    <t>het#3: a-wave (LE)</t>
  </si>
  <si>
    <t>het#4: a-wave (RE)</t>
  </si>
  <si>
    <t>het#4: a-wave (LE)</t>
  </si>
  <si>
    <t>pre-flash</t>
  </si>
  <si>
    <t>0min</t>
  </si>
  <si>
    <t>2.5min</t>
  </si>
  <si>
    <t>5min</t>
  </si>
  <si>
    <t>7.5min</t>
  </si>
  <si>
    <t>10min</t>
  </si>
  <si>
    <t>15min</t>
  </si>
  <si>
    <t>20min</t>
  </si>
  <si>
    <t>30min</t>
  </si>
  <si>
    <t>40min</t>
  </si>
  <si>
    <t>homo#1: a-wave</t>
  </si>
  <si>
    <t>homo #6: a-wave</t>
  </si>
  <si>
    <t>homo #4: a-wave</t>
  </si>
  <si>
    <t>homo #2: a-wave (RE)</t>
  </si>
  <si>
    <t>het#2: a-wave (LE)</t>
  </si>
  <si>
    <t>homo #3: a-wave (RE)</t>
  </si>
  <si>
    <t>homo #5: a-wave (RE)</t>
  </si>
  <si>
    <t>het#5: a-wave (LE)</t>
  </si>
  <si>
    <t>mutant</t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</si>
  <si>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vechicle injected IS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</si>
  <si>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vechicle injected OS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</si>
  <si>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9-cis retinal injected IS</t>
    </r>
  </si>
  <si>
    <r>
      <t xml:space="preserve">Transducin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9-cis retinal injected OS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</si>
  <si>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vechicle injected IS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</si>
  <si>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vechicle injected OS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</si>
  <si>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9-cis retinal injected IS</t>
    </r>
  </si>
  <si>
    <r>
      <t xml:space="preserve">Arrestin LA </t>
    </r>
    <r>
      <rPr>
        <i/>
        <sz val="11"/>
        <color theme="1"/>
        <rFont val="Calibri"/>
        <family val="2"/>
        <scheme val="minor"/>
      </rPr>
      <t>Pcdh15</t>
    </r>
    <r>
      <rPr>
        <sz val="11"/>
        <color theme="1"/>
        <rFont val="Calibri"/>
        <family val="2"/>
        <scheme val="minor"/>
      </rPr>
      <t xml:space="preserve"> homo 9-cis retinal injected OS</t>
    </r>
  </si>
  <si>
    <t>Het;11CISRALOx(syn)</t>
  </si>
  <si>
    <t>Homo;11CISRALOx(syn)</t>
  </si>
  <si>
    <t>Het: ATRALOx(syn)</t>
  </si>
  <si>
    <t>Het:Retinylester</t>
  </si>
  <si>
    <t>Homo:Retinylester</t>
  </si>
  <si>
    <t>Het: 9CISRALOx(syn)</t>
  </si>
  <si>
    <t>Homo: 9CISRALOx(syn)</t>
  </si>
  <si>
    <t>Het:retinol</t>
  </si>
  <si>
    <t>Homo:retinol</t>
  </si>
  <si>
    <t>het: 11CISRALOx(syn)</t>
  </si>
  <si>
    <t>homo: 11CISRALOx(syn)</t>
  </si>
  <si>
    <t>Homo: ATRALOx(syn)</t>
  </si>
  <si>
    <t>het: Retinylester</t>
  </si>
  <si>
    <t>Homo: Retinylester</t>
  </si>
  <si>
    <t xml:space="preserve">Pre-bleech </t>
  </si>
  <si>
    <t xml:space="preserve"> post bleech</t>
  </si>
  <si>
    <t>PCDH15R250X/R250X</t>
  </si>
  <si>
    <r>
      <t>Pcdh15</t>
    </r>
    <r>
      <rPr>
        <i/>
        <vertAlign val="superscript"/>
        <sz val="9"/>
        <rFont val="Arial"/>
      </rPr>
      <t>R250X/R250X</t>
    </r>
    <r>
      <rPr>
        <sz val="9"/>
        <rFont val="Arial"/>
      </rPr>
      <t>: baseline</t>
    </r>
  </si>
  <si>
    <r>
      <t>Pcdh15</t>
    </r>
    <r>
      <rPr>
        <i/>
        <vertAlign val="superscript"/>
        <sz val="9"/>
        <rFont val="Arial"/>
      </rPr>
      <t>R250X/R250X</t>
    </r>
    <r>
      <rPr>
        <sz val="9"/>
        <rFont val="Arial"/>
      </rPr>
      <t xml:space="preserve"> baseline</t>
    </r>
  </si>
  <si>
    <r>
      <t>Intensity (cd x s/m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</si>
  <si>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t>PCDH15</t>
    </r>
    <r>
      <rPr>
        <b/>
        <vertAlign val="superscript"/>
        <sz val="9"/>
        <rFont val="Arial"/>
        <family val="2"/>
      </rPr>
      <t>R250X/R250X</t>
    </r>
  </si>
  <si>
    <r>
      <t>PCDH15</t>
    </r>
    <r>
      <rPr>
        <i/>
        <vertAlign val="superscript"/>
        <sz val="9"/>
        <rFont val="Arial"/>
      </rPr>
      <t>R250XI/+</t>
    </r>
    <r>
      <rPr>
        <i/>
        <sz val="9"/>
        <rFont val="Arial"/>
      </rPr>
      <t>-1 mth-a-wave</t>
    </r>
  </si>
  <si>
    <r>
      <t>PCDH15</t>
    </r>
    <r>
      <rPr>
        <i/>
        <vertAlign val="superscript"/>
        <sz val="9"/>
        <rFont val="Arial"/>
      </rPr>
      <t>R250X/R250X</t>
    </r>
    <r>
      <rPr>
        <i/>
        <sz val="9"/>
        <rFont val="Arial"/>
      </rPr>
      <t>-1 mth-a-wave</t>
    </r>
  </si>
  <si>
    <t>F</t>
  </si>
  <si>
    <t>9-cis-PCDH15PCDH15R250X/R250X</t>
  </si>
  <si>
    <t>baseline 6-7 months</t>
  </si>
  <si>
    <r>
      <t xml:space="preserve"> 9-cis injecetd-+1 day-</t>
    </r>
    <r>
      <rPr>
        <b/>
        <i/>
        <sz val="10"/>
        <rFont val="Arial"/>
        <family val="2"/>
      </rPr>
      <t>Pcdh15R250X/R250X</t>
    </r>
  </si>
  <si>
    <r>
      <t xml:space="preserve"> 9-cis injecetd-+1 week-</t>
    </r>
    <r>
      <rPr>
        <b/>
        <i/>
        <sz val="10"/>
        <rFont val="Arial"/>
        <family val="2"/>
      </rPr>
      <t>Pcdh15R250X/R250X</t>
    </r>
  </si>
  <si>
    <r>
      <t>Pcdh15</t>
    </r>
    <r>
      <rPr>
        <b/>
        <i/>
        <vertAlign val="superscript"/>
        <sz val="10"/>
        <rFont val="Arial"/>
        <family val="2"/>
      </rPr>
      <t>R250X/R250X</t>
    </r>
    <r>
      <rPr>
        <b/>
        <sz val="10"/>
        <rFont val="Arial"/>
        <family val="2"/>
      </rPr>
      <t>: baseline</t>
    </r>
  </si>
  <si>
    <r>
      <t>pcdh</t>
    </r>
    <r>
      <rPr>
        <b/>
        <i/>
        <sz val="10"/>
        <rFont val="Arial"/>
        <family val="2"/>
      </rPr>
      <t>15</t>
    </r>
    <r>
      <rPr>
        <b/>
        <i/>
        <vertAlign val="superscript"/>
        <sz val="10"/>
        <rFont val="Arial"/>
        <family val="2"/>
      </rPr>
      <t>R250X/R250X</t>
    </r>
    <r>
      <rPr>
        <b/>
        <sz val="10"/>
        <rFont val="Arial"/>
        <family val="2"/>
      </rPr>
      <t>: 9-cis injected</t>
    </r>
  </si>
  <si>
    <r>
      <t>9-cis-PCDH15</t>
    </r>
    <r>
      <rPr>
        <b/>
        <vertAlign val="superscript"/>
        <sz val="9"/>
        <color theme="1"/>
        <rFont val="Arial"/>
        <family val="2"/>
      </rPr>
      <t>PCDH15R250X/R250X</t>
    </r>
  </si>
  <si>
    <r>
      <t>Pcdh15</t>
    </r>
    <r>
      <rPr>
        <b/>
        <i/>
        <vertAlign val="superscript"/>
        <sz val="9"/>
        <rFont val="Arial"/>
        <family val="2"/>
      </rPr>
      <t>R250X/R250X</t>
    </r>
    <r>
      <rPr>
        <b/>
        <sz val="9"/>
        <rFont val="Arial"/>
        <family val="2"/>
      </rPr>
      <t>: 9cis injected</t>
    </r>
  </si>
  <si>
    <r>
      <t>Pcdh15</t>
    </r>
    <r>
      <rPr>
        <b/>
        <i/>
        <vertAlign val="superscript"/>
        <sz val="9"/>
        <rFont val="Arial"/>
        <family val="2"/>
      </rPr>
      <t>R250X/R250X</t>
    </r>
    <r>
      <rPr>
        <b/>
        <sz val="9"/>
        <rFont val="Arial"/>
        <family val="2"/>
      </rPr>
      <t>: baseline</t>
    </r>
  </si>
  <si>
    <r>
      <t>Pcdh15</t>
    </r>
    <r>
      <rPr>
        <b/>
        <i/>
        <vertAlign val="superscript"/>
        <sz val="9"/>
        <rFont val="Arial"/>
        <family val="2"/>
      </rPr>
      <t>R250X/R250X</t>
    </r>
    <r>
      <rPr>
        <b/>
        <sz val="9"/>
        <rFont val="Arial"/>
        <family val="2"/>
      </rPr>
      <t xml:space="preserve"> : baseline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</si>
</sst>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9"/>
      <name val="Arial"/>
    </font>
    <font>
      <i/>
      <sz val="9"/>
      <color rgb="FF0000FF"/>
      <name val="Arial"/>
    </font>
    <font>
      <sz val="10"/>
      <name val="Arial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9"/>
      <name val="Arial"/>
    </font>
    <font>
      <i/>
      <sz val="9"/>
      <name val="Arial"/>
    </font>
    <font>
      <i/>
      <vertAlign val="superscript"/>
      <sz val="9"/>
      <name val="Aria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rgb="FF006100"/>
      <name val="Calibri"/>
      <family val="2"/>
    </font>
    <font>
      <sz val="1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i/>
      <sz val="9"/>
      <name val="Arial"/>
      <family val="2"/>
    </font>
    <font>
      <b/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30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/>
    </xf>
    <xf numFmtId="0" fontId="32" fillId="0" borderId="0" xfId="0" applyFont="1"/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5</xdr:row>
      <xdr:rowOff>104775</xdr:rowOff>
    </xdr:from>
    <xdr:to>
      <xdr:col>15</xdr:col>
      <xdr:colOff>352425</xdr:colOff>
      <xdr:row>35</xdr:row>
      <xdr:rowOff>111476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EEA8A6-A489-4E0C-B721-19E095F6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1057275"/>
          <a:ext cx="7772400" cy="572170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4</xdr:row>
      <xdr:rowOff>180974</xdr:rowOff>
    </xdr:from>
    <xdr:to>
      <xdr:col>29</xdr:col>
      <xdr:colOff>21090</xdr:colOff>
      <xdr:row>22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B6CCD1-9526-4AF3-92D6-16B8D98E0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6"/>
        <a:stretch/>
      </xdr:blipFill>
      <xdr:spPr>
        <a:xfrm>
          <a:off x="14630400" y="942974"/>
          <a:ext cx="3069090" cy="3400425"/>
        </a:xfrm>
        <a:prstGeom prst="rect">
          <a:avLst/>
        </a:prstGeom>
      </xdr:spPr>
    </xdr:pic>
    <xdr:clientData/>
  </xdr:twoCellAnchor>
  <xdr:twoCellAnchor editAs="oneCell">
    <xdr:from>
      <xdr:col>23</xdr:col>
      <xdr:colOff>542924</xdr:colOff>
      <xdr:row>23</xdr:row>
      <xdr:rowOff>59390</xdr:rowOff>
    </xdr:from>
    <xdr:to>
      <xdr:col>29</xdr:col>
      <xdr:colOff>149311</xdr:colOff>
      <xdr:row>33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0D289A-8A90-445C-9C52-9AF8456AC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44" b="47419"/>
        <a:stretch/>
      </xdr:blipFill>
      <xdr:spPr>
        <a:xfrm>
          <a:off x="14563724" y="4440890"/>
          <a:ext cx="3263987" cy="184561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</xdr:colOff>
      <xdr:row>5</xdr:row>
      <xdr:rowOff>80926</xdr:rowOff>
    </xdr:from>
    <xdr:to>
      <xdr:col>23</xdr:col>
      <xdr:colOff>44416</xdr:colOff>
      <xdr:row>23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574ACAA-F13F-4E46-9DBA-8F4F9EB8E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76" b="28811"/>
        <a:stretch/>
      </xdr:blipFill>
      <xdr:spPr>
        <a:xfrm>
          <a:off x="10439400" y="1033426"/>
          <a:ext cx="3625816" cy="3481424"/>
        </a:xfrm>
        <a:prstGeom prst="rect">
          <a:avLst/>
        </a:prstGeom>
      </xdr:spPr>
    </xdr:pic>
    <xdr:clientData/>
  </xdr:twoCellAnchor>
  <xdr:twoCellAnchor>
    <xdr:from>
      <xdr:col>17</xdr:col>
      <xdr:colOff>400050</xdr:colOff>
      <xdr:row>11</xdr:row>
      <xdr:rowOff>0</xdr:rowOff>
    </xdr:from>
    <xdr:to>
      <xdr:col>19</xdr:col>
      <xdr:colOff>428625</xdr:colOff>
      <xdr:row>12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8B4133-B5CA-4EBB-9C91-CBA165BB2BF7}"/>
            </a:ext>
          </a:extLst>
        </xdr:cNvPr>
        <xdr:cNvSpPr/>
      </xdr:nvSpPr>
      <xdr:spPr>
        <a:xfrm>
          <a:off x="10763250" y="2095500"/>
          <a:ext cx="1247775" cy="2381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381000</xdr:colOff>
      <xdr:row>8</xdr:row>
      <xdr:rowOff>114300</xdr:rowOff>
    </xdr:from>
    <xdr:to>
      <xdr:col>19</xdr:col>
      <xdr:colOff>409575</xdr:colOff>
      <xdr:row>9</xdr:row>
      <xdr:rowOff>161925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8894821-FA29-4060-B126-0E815E85540C}"/>
            </a:ext>
          </a:extLst>
        </xdr:cNvPr>
        <xdr:cNvSpPr/>
      </xdr:nvSpPr>
      <xdr:spPr>
        <a:xfrm>
          <a:off x="10744200" y="1638300"/>
          <a:ext cx="1247775" cy="2381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342900</xdr:colOff>
      <xdr:row>19</xdr:row>
      <xdr:rowOff>9525</xdr:rowOff>
    </xdr:from>
    <xdr:to>
      <xdr:col>22</xdr:col>
      <xdr:colOff>371475</xdr:colOff>
      <xdr:row>20</xdr:row>
      <xdr:rowOff>57150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7EFFAEB-A199-4118-9F4F-C81A859B4599}"/>
            </a:ext>
          </a:extLst>
        </xdr:cNvPr>
        <xdr:cNvSpPr/>
      </xdr:nvSpPr>
      <xdr:spPr>
        <a:xfrm>
          <a:off x="12534900" y="3629025"/>
          <a:ext cx="1247775" cy="2381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276225</xdr:colOff>
      <xdr:row>26</xdr:row>
      <xdr:rowOff>152400</xdr:rowOff>
    </xdr:from>
    <xdr:to>
      <xdr:col>26</xdr:col>
      <xdr:colOff>304800</xdr:colOff>
      <xdr:row>28</xdr:row>
      <xdr:rowOff>9525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FEF2371-CE23-45B2-95AC-BAF8E4D34243}"/>
            </a:ext>
          </a:extLst>
        </xdr:cNvPr>
        <xdr:cNvSpPr/>
      </xdr:nvSpPr>
      <xdr:spPr>
        <a:xfrm>
          <a:off x="14906625" y="5105400"/>
          <a:ext cx="1247775" cy="2381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323849</xdr:colOff>
      <xdr:row>18</xdr:row>
      <xdr:rowOff>154640</xdr:rowOff>
    </xdr:from>
    <xdr:to>
      <xdr:col>26</xdr:col>
      <xdr:colOff>352424</xdr:colOff>
      <xdr:row>20</xdr:row>
      <xdr:rowOff>11765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EAA5E32-0748-41D3-ABE5-49B248E9C3CE}"/>
            </a:ext>
          </a:extLst>
        </xdr:cNvPr>
        <xdr:cNvSpPr/>
      </xdr:nvSpPr>
      <xdr:spPr>
        <a:xfrm>
          <a:off x="14954249" y="3583640"/>
          <a:ext cx="1247775" cy="2381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438151</xdr:colOff>
      <xdr:row>7</xdr:row>
      <xdr:rowOff>133350</xdr:rowOff>
    </xdr:from>
    <xdr:to>
      <xdr:col>26</xdr:col>
      <xdr:colOff>1</xdr:colOff>
      <xdr:row>8</xdr:row>
      <xdr:rowOff>104775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7C4C6E1-7D6F-47E0-87E8-D4F8344E757B}"/>
            </a:ext>
          </a:extLst>
        </xdr:cNvPr>
        <xdr:cNvSpPr/>
      </xdr:nvSpPr>
      <xdr:spPr>
        <a:xfrm>
          <a:off x="15068551" y="1466850"/>
          <a:ext cx="781050" cy="1619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438151</xdr:colOff>
      <xdr:row>8</xdr:row>
      <xdr:rowOff>180975</xdr:rowOff>
    </xdr:from>
    <xdr:to>
      <xdr:col>26</xdr:col>
      <xdr:colOff>1</xdr:colOff>
      <xdr:row>9</xdr:row>
      <xdr:rowOff>152400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801C915-4FAA-4687-8E24-75087F16468F}"/>
            </a:ext>
          </a:extLst>
        </xdr:cNvPr>
        <xdr:cNvSpPr/>
      </xdr:nvSpPr>
      <xdr:spPr>
        <a:xfrm>
          <a:off x="15068551" y="1704975"/>
          <a:ext cx="781050" cy="1619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390524</xdr:colOff>
      <xdr:row>9</xdr:row>
      <xdr:rowOff>161926</xdr:rowOff>
    </xdr:from>
    <xdr:to>
      <xdr:col>22</xdr:col>
      <xdr:colOff>152399</xdr:colOff>
      <xdr:row>10</xdr:row>
      <xdr:rowOff>161926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E30FDA13-52AC-45C6-8435-51A5A5F6EED8}"/>
            </a:ext>
          </a:extLst>
        </xdr:cNvPr>
        <xdr:cNvSpPr/>
      </xdr:nvSpPr>
      <xdr:spPr>
        <a:xfrm>
          <a:off x="12582524" y="1876426"/>
          <a:ext cx="981075" cy="1905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361949</xdr:colOff>
      <xdr:row>11</xdr:row>
      <xdr:rowOff>66675</xdr:rowOff>
    </xdr:from>
    <xdr:to>
      <xdr:col>22</xdr:col>
      <xdr:colOff>200024</xdr:colOff>
      <xdr:row>12</xdr:row>
      <xdr:rowOff>76200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C6F94E3-C114-4D5F-8F7C-B1AA7C62E9AD}"/>
            </a:ext>
          </a:extLst>
        </xdr:cNvPr>
        <xdr:cNvSpPr/>
      </xdr:nvSpPr>
      <xdr:spPr>
        <a:xfrm>
          <a:off x="12553949" y="2162175"/>
          <a:ext cx="1057275" cy="200025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F293-67EC-40B8-88F8-34ADA1ED5EA3}">
  <dimension ref="B3:H10"/>
  <sheetViews>
    <sheetView workbookViewId="0">
      <selection activeCell="B3" sqref="B3"/>
    </sheetView>
  </sheetViews>
  <sheetFormatPr baseColWidth="10" defaultColWidth="8.83203125" defaultRowHeight="15" x14ac:dyDescent="0.2"/>
  <cols>
    <col min="2" max="3" width="14.1640625" customWidth="1"/>
  </cols>
  <sheetData>
    <row r="3" spans="2:8" x14ac:dyDescent="0.2">
      <c r="B3" s="2" t="s">
        <v>0</v>
      </c>
      <c r="C3" s="56" t="s">
        <v>1</v>
      </c>
      <c r="D3" s="56"/>
      <c r="E3" s="56"/>
      <c r="F3" s="56"/>
      <c r="G3" s="56"/>
      <c r="H3" s="56"/>
    </row>
    <row r="4" spans="2:8" x14ac:dyDescent="0.2">
      <c r="B4" s="1">
        <v>1</v>
      </c>
      <c r="C4" s="1"/>
      <c r="D4" s="1"/>
      <c r="E4" s="1"/>
      <c r="F4" s="1"/>
      <c r="G4" s="1"/>
      <c r="H4" s="1"/>
    </row>
    <row r="5" spans="2:8" x14ac:dyDescent="0.2">
      <c r="B5" s="1">
        <v>2</v>
      </c>
      <c r="C5" s="1">
        <v>90</v>
      </c>
      <c r="D5" s="1">
        <v>65</v>
      </c>
      <c r="E5" s="1">
        <v>110</v>
      </c>
      <c r="F5" s="1">
        <v>110</v>
      </c>
      <c r="G5" s="1"/>
      <c r="H5" s="1"/>
    </row>
    <row r="6" spans="2:8" x14ac:dyDescent="0.2">
      <c r="B6" s="1">
        <v>3</v>
      </c>
      <c r="C6" s="1">
        <v>30</v>
      </c>
      <c r="D6" s="1">
        <v>35</v>
      </c>
      <c r="E6" s="1">
        <v>40</v>
      </c>
      <c r="F6" s="1">
        <v>9</v>
      </c>
      <c r="G6" s="1">
        <v>145</v>
      </c>
      <c r="H6" s="1">
        <v>140</v>
      </c>
    </row>
    <row r="7" spans="2:8" x14ac:dyDescent="0.2">
      <c r="B7" s="1">
        <v>4</v>
      </c>
      <c r="C7" s="1">
        <v>20</v>
      </c>
      <c r="D7" s="1">
        <v>23</v>
      </c>
      <c r="E7" s="1">
        <v>100</v>
      </c>
      <c r="F7" s="1">
        <v>60</v>
      </c>
      <c r="G7" s="1">
        <v>65</v>
      </c>
      <c r="H7" s="1"/>
    </row>
    <row r="8" spans="2:8" x14ac:dyDescent="0.2">
      <c r="B8" s="1">
        <v>5</v>
      </c>
      <c r="C8" s="1"/>
      <c r="D8" s="1"/>
      <c r="E8" s="1"/>
      <c r="F8" s="1"/>
      <c r="G8" s="1"/>
      <c r="H8" s="1"/>
    </row>
    <row r="9" spans="2:8" x14ac:dyDescent="0.2">
      <c r="B9" s="1">
        <v>6</v>
      </c>
      <c r="C9" s="1">
        <v>15</v>
      </c>
      <c r="D9" s="1">
        <v>6</v>
      </c>
      <c r="E9" s="1">
        <v>5</v>
      </c>
      <c r="F9" s="1">
        <v>22</v>
      </c>
      <c r="G9" s="1">
        <v>35</v>
      </c>
      <c r="H9" s="1"/>
    </row>
    <row r="10" spans="2:8" x14ac:dyDescent="0.2">
      <c r="B10" s="1">
        <v>7</v>
      </c>
      <c r="C10" s="1"/>
      <c r="D10" s="1"/>
      <c r="E10" s="1"/>
      <c r="F10" s="1"/>
      <c r="G10" s="1"/>
      <c r="H10" s="1"/>
    </row>
  </sheetData>
  <mergeCells count="1">
    <mergeCell ref="C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AAC8-8EF3-4EB1-A10B-49690BFE595F}">
  <dimension ref="D5:T27"/>
  <sheetViews>
    <sheetView workbookViewId="0">
      <selection activeCell="T19" sqref="T19:T27"/>
    </sheetView>
  </sheetViews>
  <sheetFormatPr baseColWidth="10" defaultColWidth="8.83203125" defaultRowHeight="15" x14ac:dyDescent="0.2"/>
  <cols>
    <col min="4" max="4" width="16.1640625" bestFit="1" customWidth="1"/>
  </cols>
  <sheetData>
    <row r="5" spans="4:20" x14ac:dyDescent="0.2">
      <c r="D5" s="17" t="s">
        <v>74</v>
      </c>
      <c r="E5" s="56" t="s">
        <v>101</v>
      </c>
      <c r="F5" s="56"/>
      <c r="G5" s="56"/>
      <c r="H5" s="56"/>
      <c r="I5" s="56"/>
      <c r="J5" s="56"/>
      <c r="K5" s="56"/>
      <c r="L5" s="56"/>
      <c r="M5" s="56"/>
      <c r="N5" s="56"/>
      <c r="O5" s="60" t="s">
        <v>102</v>
      </c>
      <c r="P5" s="60"/>
      <c r="Q5" s="60"/>
      <c r="R5" s="60"/>
      <c r="S5" s="60"/>
    </row>
    <row r="6" spans="4:20" x14ac:dyDescent="0.2">
      <c r="D6" s="1">
        <v>1E-3</v>
      </c>
      <c r="E6" s="1"/>
      <c r="F6">
        <v>2.68</v>
      </c>
      <c r="G6">
        <v>2.99</v>
      </c>
      <c r="H6">
        <v>3.42</v>
      </c>
      <c r="I6">
        <v>6.19</v>
      </c>
      <c r="J6">
        <v>36.909999999999997</v>
      </c>
      <c r="K6" s="1"/>
      <c r="L6" s="1"/>
      <c r="M6" s="1"/>
      <c r="N6" s="1"/>
      <c r="O6" s="1"/>
      <c r="P6">
        <v>56.77</v>
      </c>
      <c r="Q6">
        <v>32.619999999999997</v>
      </c>
      <c r="R6">
        <v>3.37</v>
      </c>
      <c r="S6">
        <v>11.82</v>
      </c>
      <c r="T6">
        <v>18.93</v>
      </c>
    </row>
    <row r="7" spans="4:20" x14ac:dyDescent="0.2">
      <c r="D7" s="1">
        <v>3.9622329999999999E-3</v>
      </c>
      <c r="E7" s="1"/>
      <c r="F7">
        <v>17.84</v>
      </c>
      <c r="G7">
        <v>66.69</v>
      </c>
      <c r="H7">
        <v>2.88</v>
      </c>
      <c r="I7">
        <v>29.19</v>
      </c>
      <c r="J7">
        <v>1.35</v>
      </c>
      <c r="K7" s="1"/>
      <c r="L7" s="1"/>
      <c r="M7" s="1"/>
      <c r="N7" s="1"/>
      <c r="O7" s="1"/>
      <c r="P7">
        <v>23.29</v>
      </c>
      <c r="Q7">
        <v>84.32</v>
      </c>
      <c r="R7">
        <v>11.18</v>
      </c>
      <c r="S7">
        <v>14.2</v>
      </c>
      <c r="T7">
        <v>9.94</v>
      </c>
    </row>
    <row r="8" spans="4:20" x14ac:dyDescent="0.2">
      <c r="D8" s="1">
        <v>9.9526790000000007E-3</v>
      </c>
      <c r="E8" s="1"/>
      <c r="F8">
        <v>26.36</v>
      </c>
      <c r="G8">
        <v>36.5</v>
      </c>
      <c r="H8">
        <v>37.74</v>
      </c>
      <c r="I8">
        <v>34.909999999999997</v>
      </c>
      <c r="J8">
        <v>91.58</v>
      </c>
      <c r="K8" s="1"/>
      <c r="L8" s="1"/>
      <c r="M8" s="1"/>
      <c r="N8" s="1"/>
      <c r="O8" s="1"/>
      <c r="P8">
        <v>52.03</v>
      </c>
      <c r="Q8">
        <v>43.67</v>
      </c>
      <c r="R8">
        <v>14.85</v>
      </c>
      <c r="S8">
        <v>20.100000000000001</v>
      </c>
      <c r="T8">
        <v>18.05</v>
      </c>
    </row>
    <row r="9" spans="4:20" x14ac:dyDescent="0.2">
      <c r="D9" s="1">
        <v>2.5000000000000001E-2</v>
      </c>
      <c r="E9" s="1"/>
      <c r="F9">
        <v>65.930000000000007</v>
      </c>
      <c r="G9">
        <v>61.43</v>
      </c>
      <c r="H9">
        <v>139.9</v>
      </c>
      <c r="I9">
        <v>58.85</v>
      </c>
      <c r="J9">
        <v>112.7</v>
      </c>
      <c r="K9" s="1"/>
      <c r="L9" s="1"/>
      <c r="M9" s="1"/>
      <c r="N9" s="1"/>
      <c r="O9" s="1"/>
      <c r="P9">
        <v>50.76</v>
      </c>
      <c r="Q9">
        <v>128.5</v>
      </c>
      <c r="R9">
        <v>26.97</v>
      </c>
      <c r="S9">
        <v>15.65</v>
      </c>
      <c r="T9">
        <v>21.92</v>
      </c>
    </row>
    <row r="10" spans="4:20" x14ac:dyDescent="0.2">
      <c r="D10" s="1">
        <v>9.9526790000000004E-2</v>
      </c>
      <c r="E10" s="1"/>
      <c r="F10">
        <v>125.2</v>
      </c>
      <c r="G10">
        <v>140.9</v>
      </c>
      <c r="H10">
        <v>74.36</v>
      </c>
      <c r="I10">
        <v>137.30000000000001</v>
      </c>
      <c r="J10">
        <v>164.3</v>
      </c>
      <c r="K10" s="1"/>
      <c r="L10" s="1"/>
      <c r="M10" s="1"/>
      <c r="N10" s="1"/>
      <c r="O10" s="1"/>
      <c r="P10">
        <v>63.51</v>
      </c>
      <c r="Q10">
        <v>27.28</v>
      </c>
      <c r="R10">
        <v>53.16</v>
      </c>
      <c r="S10">
        <v>30.23</v>
      </c>
      <c r="T10">
        <v>26.29</v>
      </c>
    </row>
    <row r="11" spans="4:20" x14ac:dyDescent="0.2">
      <c r="D11" s="1">
        <v>0.25</v>
      </c>
      <c r="E11" s="1"/>
      <c r="F11">
        <v>143.19999999999999</v>
      </c>
      <c r="G11">
        <v>137.69999999999999</v>
      </c>
      <c r="H11">
        <v>177.6</v>
      </c>
      <c r="I11">
        <v>172.1</v>
      </c>
      <c r="J11">
        <v>195.1</v>
      </c>
      <c r="K11" s="1"/>
      <c r="L11" s="1"/>
      <c r="M11" s="1"/>
      <c r="N11" s="1"/>
      <c r="O11" s="1"/>
      <c r="P11">
        <v>132.5</v>
      </c>
      <c r="Q11">
        <v>73.02</v>
      </c>
      <c r="R11">
        <v>96.31</v>
      </c>
      <c r="S11">
        <v>52.26</v>
      </c>
      <c r="T11">
        <v>56.64</v>
      </c>
    </row>
    <row r="12" spans="4:20" x14ac:dyDescent="0.2">
      <c r="D12" s="1">
        <v>0.62797159999999996</v>
      </c>
      <c r="E12" s="1"/>
      <c r="F12">
        <v>88</v>
      </c>
      <c r="G12">
        <v>243.5</v>
      </c>
      <c r="H12">
        <v>136</v>
      </c>
      <c r="I12">
        <v>169.2</v>
      </c>
      <c r="J12">
        <v>176.4</v>
      </c>
      <c r="K12" s="1"/>
      <c r="L12" s="1"/>
      <c r="M12" s="1"/>
      <c r="N12" s="1"/>
      <c r="O12" s="1"/>
      <c r="P12">
        <v>87.04</v>
      </c>
      <c r="Q12">
        <v>104.2</v>
      </c>
      <c r="R12">
        <v>115.6</v>
      </c>
      <c r="S12">
        <v>113.8</v>
      </c>
      <c r="T12">
        <v>38.520000000000003</v>
      </c>
    </row>
    <row r="13" spans="4:20" x14ac:dyDescent="0.2">
      <c r="D13" s="1">
        <v>1.577393</v>
      </c>
      <c r="E13" s="1"/>
      <c r="F13">
        <v>156.9</v>
      </c>
      <c r="G13">
        <v>237.8</v>
      </c>
      <c r="H13">
        <v>176.4</v>
      </c>
      <c r="I13">
        <v>204.5</v>
      </c>
      <c r="J13">
        <v>231</v>
      </c>
      <c r="K13" s="1"/>
      <c r="L13" s="1"/>
      <c r="M13" s="1"/>
      <c r="N13" s="1"/>
      <c r="O13" s="1"/>
      <c r="P13">
        <v>165.3</v>
      </c>
      <c r="Q13">
        <v>120.5</v>
      </c>
      <c r="R13">
        <v>156.69999999999999</v>
      </c>
      <c r="S13">
        <v>101.9</v>
      </c>
      <c r="T13">
        <v>73.040000000000006</v>
      </c>
    </row>
    <row r="14" spans="4:20" x14ac:dyDescent="0.2">
      <c r="D14" s="1">
        <v>3.1473140000000002</v>
      </c>
      <c r="E14" s="1"/>
      <c r="F14">
        <v>182</v>
      </c>
      <c r="G14">
        <v>331.8</v>
      </c>
      <c r="H14">
        <v>211.2</v>
      </c>
      <c r="I14">
        <v>268.39999999999998</v>
      </c>
      <c r="J14">
        <v>266.7</v>
      </c>
      <c r="K14" s="1"/>
      <c r="L14" s="1"/>
      <c r="M14" s="1"/>
      <c r="N14" s="1"/>
      <c r="O14" s="1"/>
      <c r="P14">
        <v>133.19999999999999</v>
      </c>
      <c r="Q14">
        <v>98.62</v>
      </c>
      <c r="R14">
        <v>173.2</v>
      </c>
      <c r="S14">
        <v>108.1</v>
      </c>
      <c r="T14">
        <v>79.63</v>
      </c>
    </row>
    <row r="18" spans="4:20" x14ac:dyDescent="0.2">
      <c r="D18" s="17" t="s">
        <v>74</v>
      </c>
      <c r="E18" s="56" t="s">
        <v>101</v>
      </c>
      <c r="F18" s="56"/>
      <c r="G18" s="56"/>
      <c r="H18" s="56"/>
      <c r="I18" s="56"/>
      <c r="J18" s="56"/>
      <c r="K18" s="56"/>
      <c r="L18" s="56"/>
      <c r="M18" s="56"/>
      <c r="N18" s="56"/>
      <c r="O18" s="60" t="s">
        <v>102</v>
      </c>
      <c r="P18" s="60"/>
      <c r="Q18" s="60"/>
      <c r="R18" s="60"/>
      <c r="S18" s="60"/>
    </row>
    <row r="19" spans="4:20" x14ac:dyDescent="0.2">
      <c r="D19" s="1">
        <v>1E-3</v>
      </c>
      <c r="E19" s="1"/>
      <c r="F19">
        <v>222.4</v>
      </c>
      <c r="G19">
        <v>330.5</v>
      </c>
      <c r="H19">
        <v>213.8</v>
      </c>
      <c r="I19">
        <v>303</v>
      </c>
      <c r="J19">
        <v>275.39999999999998</v>
      </c>
      <c r="K19" s="1"/>
      <c r="L19" s="1"/>
      <c r="M19" s="1"/>
      <c r="N19" s="1"/>
      <c r="O19" s="1"/>
      <c r="P19">
        <v>233.4</v>
      </c>
      <c r="Q19">
        <v>171.2</v>
      </c>
      <c r="R19">
        <v>132.69999999999999</v>
      </c>
      <c r="S19">
        <v>86.16</v>
      </c>
      <c r="T19">
        <v>9.17</v>
      </c>
    </row>
    <row r="20" spans="4:20" x14ac:dyDescent="0.2">
      <c r="D20" s="1">
        <v>3.9622329999999999E-3</v>
      </c>
      <c r="E20" s="1"/>
      <c r="F20">
        <v>179</v>
      </c>
      <c r="G20">
        <v>375.2</v>
      </c>
      <c r="H20">
        <v>313.7</v>
      </c>
      <c r="I20">
        <v>283</v>
      </c>
      <c r="J20">
        <v>387.9</v>
      </c>
      <c r="K20" s="1"/>
      <c r="L20" s="1"/>
      <c r="M20" s="1"/>
      <c r="N20" s="1"/>
      <c r="O20" s="1"/>
      <c r="P20">
        <v>163</v>
      </c>
      <c r="Q20">
        <v>215.9</v>
      </c>
      <c r="R20">
        <v>132.69999999999999</v>
      </c>
      <c r="S20">
        <v>95.48</v>
      </c>
      <c r="T20">
        <v>113.8</v>
      </c>
    </row>
    <row r="21" spans="4:20" x14ac:dyDescent="0.2">
      <c r="D21" s="1">
        <v>9.9526790000000007E-3</v>
      </c>
      <c r="E21" s="1"/>
      <c r="F21">
        <v>185.5</v>
      </c>
      <c r="G21">
        <v>306.10000000000002</v>
      </c>
      <c r="H21">
        <v>252.7</v>
      </c>
      <c r="I21">
        <v>332.5</v>
      </c>
      <c r="J21">
        <v>320.10000000000002</v>
      </c>
      <c r="K21" s="1"/>
      <c r="L21" s="1"/>
      <c r="M21" s="1"/>
      <c r="N21" s="1"/>
      <c r="O21" s="1"/>
      <c r="P21">
        <v>235.5</v>
      </c>
      <c r="Q21">
        <v>209.1</v>
      </c>
      <c r="R21">
        <v>198</v>
      </c>
      <c r="S21">
        <v>142.1</v>
      </c>
      <c r="T21">
        <v>76.239999999999995</v>
      </c>
    </row>
    <row r="22" spans="4:20" x14ac:dyDescent="0.2">
      <c r="D22" s="1">
        <v>2.5000000000000001E-2</v>
      </c>
      <c r="E22" s="1"/>
      <c r="F22">
        <v>198.4</v>
      </c>
      <c r="G22">
        <v>364.4</v>
      </c>
      <c r="H22">
        <v>258</v>
      </c>
      <c r="I22">
        <v>289.5</v>
      </c>
      <c r="J22">
        <v>336.5</v>
      </c>
      <c r="K22" s="1"/>
      <c r="L22" s="1"/>
      <c r="M22" s="1"/>
      <c r="N22" s="1"/>
      <c r="O22" s="1"/>
      <c r="P22">
        <v>210.8</v>
      </c>
      <c r="Q22">
        <v>286.2</v>
      </c>
      <c r="R22">
        <v>196.6</v>
      </c>
      <c r="S22">
        <v>154.4</v>
      </c>
      <c r="T22">
        <v>106.6</v>
      </c>
    </row>
    <row r="23" spans="4:20" x14ac:dyDescent="0.2">
      <c r="D23" s="1">
        <v>9.9526790000000004E-2</v>
      </c>
      <c r="E23" s="1"/>
      <c r="F23">
        <v>294.10000000000002</v>
      </c>
      <c r="G23">
        <v>429.6</v>
      </c>
      <c r="H23">
        <v>333.6</v>
      </c>
      <c r="I23">
        <v>260.8</v>
      </c>
      <c r="J23">
        <v>337.7</v>
      </c>
      <c r="K23" s="1"/>
      <c r="L23" s="1"/>
      <c r="M23" s="1"/>
      <c r="N23" s="1"/>
      <c r="O23" s="1"/>
      <c r="P23">
        <v>264.10000000000002</v>
      </c>
      <c r="Q23">
        <v>251.8</v>
      </c>
      <c r="R23">
        <v>201.3</v>
      </c>
      <c r="S23">
        <v>175.4</v>
      </c>
      <c r="T23">
        <v>124.5</v>
      </c>
    </row>
    <row r="24" spans="4:20" x14ac:dyDescent="0.2">
      <c r="D24" s="1">
        <v>0.25</v>
      </c>
      <c r="E24" s="1"/>
      <c r="F24">
        <v>229.1</v>
      </c>
      <c r="G24">
        <v>422.2</v>
      </c>
      <c r="H24">
        <v>272.39999999999998</v>
      </c>
      <c r="I24">
        <v>314.7</v>
      </c>
      <c r="J24">
        <v>376.6</v>
      </c>
      <c r="K24" s="1"/>
      <c r="L24" s="1"/>
      <c r="M24" s="1"/>
      <c r="N24" s="1"/>
      <c r="O24" s="1"/>
      <c r="P24">
        <v>324.5</v>
      </c>
      <c r="Q24">
        <v>206.4</v>
      </c>
      <c r="R24">
        <v>223.7</v>
      </c>
      <c r="S24">
        <v>218.6</v>
      </c>
      <c r="T24">
        <v>162.5</v>
      </c>
    </row>
    <row r="25" spans="4:20" x14ac:dyDescent="0.2">
      <c r="D25" s="1">
        <v>0.62797159999999996</v>
      </c>
      <c r="E25" s="1"/>
      <c r="F25">
        <v>224.3</v>
      </c>
      <c r="G25">
        <v>502.2</v>
      </c>
      <c r="H25">
        <v>337.5</v>
      </c>
      <c r="I25">
        <v>314.10000000000002</v>
      </c>
      <c r="J25">
        <v>365.1</v>
      </c>
      <c r="K25" s="1"/>
      <c r="L25" s="1"/>
      <c r="M25" s="1"/>
      <c r="N25" s="1"/>
      <c r="O25" s="1"/>
      <c r="P25">
        <v>276.39999999999998</v>
      </c>
      <c r="Q25">
        <v>254.2</v>
      </c>
      <c r="R25">
        <v>272.60000000000002</v>
      </c>
      <c r="S25">
        <v>214.6</v>
      </c>
      <c r="T25">
        <v>180.7</v>
      </c>
    </row>
    <row r="26" spans="4:20" x14ac:dyDescent="0.2">
      <c r="D26" s="1">
        <v>1.577393</v>
      </c>
      <c r="E26" s="1"/>
      <c r="F26">
        <v>281.39999999999998</v>
      </c>
      <c r="G26">
        <v>492.6</v>
      </c>
      <c r="H26">
        <v>360.4</v>
      </c>
      <c r="I26">
        <v>371.7</v>
      </c>
      <c r="J26">
        <v>454.8</v>
      </c>
      <c r="K26" s="1"/>
      <c r="L26" s="1"/>
      <c r="M26" s="1"/>
      <c r="N26" s="1"/>
      <c r="O26" s="1"/>
      <c r="P26">
        <v>304.60000000000002</v>
      </c>
      <c r="Q26">
        <v>328.9</v>
      </c>
      <c r="R26">
        <v>383</v>
      </c>
      <c r="S26">
        <v>205.6</v>
      </c>
      <c r="T26">
        <v>187.9</v>
      </c>
    </row>
    <row r="27" spans="4:20" x14ac:dyDescent="0.2">
      <c r="D27" s="1">
        <v>3.1473140000000002</v>
      </c>
      <c r="E27" s="1"/>
      <c r="F27">
        <v>244.2</v>
      </c>
      <c r="G27">
        <v>598.20000000000005</v>
      </c>
      <c r="H27">
        <v>490.3</v>
      </c>
      <c r="I27">
        <v>466.5</v>
      </c>
      <c r="J27">
        <v>451.1</v>
      </c>
      <c r="K27" s="1"/>
      <c r="L27" s="1"/>
      <c r="M27" s="1"/>
      <c r="N27" s="1"/>
      <c r="O27" s="1"/>
      <c r="P27">
        <v>299.10000000000002</v>
      </c>
      <c r="Q27">
        <v>301.8</v>
      </c>
      <c r="R27">
        <v>377.6</v>
      </c>
      <c r="S27">
        <v>220.7</v>
      </c>
      <c r="T27">
        <v>168.1</v>
      </c>
    </row>
  </sheetData>
  <mergeCells count="4">
    <mergeCell ref="E5:N5"/>
    <mergeCell ref="O5:S5"/>
    <mergeCell ref="E18:N18"/>
    <mergeCell ref="O18:S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62E0-295A-4EEB-AAE5-C4C0931D54B8}">
  <dimension ref="E6:F11"/>
  <sheetViews>
    <sheetView workbookViewId="0">
      <selection activeCell="F7" sqref="F7:F11"/>
    </sheetView>
  </sheetViews>
  <sheetFormatPr baseColWidth="10" defaultColWidth="8.83203125" defaultRowHeight="15" x14ac:dyDescent="0.2"/>
  <cols>
    <col min="6" max="6" width="14.83203125" bestFit="1" customWidth="1"/>
  </cols>
  <sheetData>
    <row r="6" spans="5:6" x14ac:dyDescent="0.2">
      <c r="E6" s="17" t="s">
        <v>78</v>
      </c>
      <c r="F6" s="18" t="s">
        <v>98</v>
      </c>
    </row>
    <row r="7" spans="5:6" x14ac:dyDescent="0.2">
      <c r="E7">
        <v>99.02</v>
      </c>
      <c r="F7">
        <v>64.03</v>
      </c>
    </row>
    <row r="8" spans="5:6" x14ac:dyDescent="0.2">
      <c r="E8">
        <v>133.6</v>
      </c>
      <c r="F8">
        <v>88.45</v>
      </c>
    </row>
    <row r="9" spans="5:6" x14ac:dyDescent="0.2">
      <c r="E9">
        <v>125.6</v>
      </c>
      <c r="F9">
        <v>86.81</v>
      </c>
    </row>
    <row r="10" spans="5:6" x14ac:dyDescent="0.2">
      <c r="E10">
        <v>115.2</v>
      </c>
      <c r="F10">
        <v>84.69</v>
      </c>
    </row>
    <row r="11" spans="5:6" x14ac:dyDescent="0.2">
      <c r="E11">
        <v>149.30000000000001</v>
      </c>
      <c r="F11">
        <v>75.8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3D50-0FAA-4020-B8A6-A18067FF961C}">
  <dimension ref="C4:I45"/>
  <sheetViews>
    <sheetView workbookViewId="0">
      <selection activeCell="N17" sqref="N17"/>
    </sheetView>
  </sheetViews>
  <sheetFormatPr baseColWidth="10" defaultColWidth="8.83203125" defaultRowHeight="15" x14ac:dyDescent="0.2"/>
  <sheetData>
    <row r="4" spans="3:9" x14ac:dyDescent="0.2">
      <c r="C4" s="57" t="s">
        <v>79</v>
      </c>
      <c r="D4" s="57"/>
      <c r="E4" s="57"/>
      <c r="F4" s="57"/>
      <c r="H4" t="s">
        <v>80</v>
      </c>
    </row>
    <row r="6" spans="3:9" x14ac:dyDescent="0.2">
      <c r="C6" t="s">
        <v>81</v>
      </c>
      <c r="D6">
        <v>50.12</v>
      </c>
      <c r="G6" t="s">
        <v>82</v>
      </c>
      <c r="H6">
        <v>52.941000000000003</v>
      </c>
    </row>
    <row r="7" spans="3:9" x14ac:dyDescent="0.2">
      <c r="D7">
        <v>56.430999999999997</v>
      </c>
      <c r="H7">
        <v>49.154000000000003</v>
      </c>
    </row>
    <row r="8" spans="3:9" x14ac:dyDescent="0.2">
      <c r="D8">
        <v>54.570999999999998</v>
      </c>
      <c r="H8">
        <v>49.664999999999999</v>
      </c>
    </row>
    <row r="9" spans="3:9" x14ac:dyDescent="0.2">
      <c r="D9">
        <v>50.756999999999998</v>
      </c>
      <c r="E9">
        <f>AVERAGE(D6:D9)</f>
        <v>52.969749999999998</v>
      </c>
      <c r="H9">
        <v>51.162999999999997</v>
      </c>
      <c r="I9">
        <f>AVERAGE(H6:H9)</f>
        <v>50.73075</v>
      </c>
    </row>
    <row r="10" spans="3:9" x14ac:dyDescent="0.2">
      <c r="C10" t="s">
        <v>83</v>
      </c>
      <c r="D10">
        <v>48.877000000000002</v>
      </c>
      <c r="G10" t="s">
        <v>84</v>
      </c>
      <c r="H10">
        <v>53.817</v>
      </c>
    </row>
    <row r="11" spans="3:9" x14ac:dyDescent="0.2">
      <c r="D11">
        <v>43.991</v>
      </c>
      <c r="H11">
        <v>53.670999999999999</v>
      </c>
    </row>
    <row r="12" spans="3:9" x14ac:dyDescent="0.2">
      <c r="D12">
        <v>50.12</v>
      </c>
      <c r="H12">
        <v>50.847000000000001</v>
      </c>
    </row>
    <row r="13" spans="3:9" x14ac:dyDescent="0.2">
      <c r="D13">
        <v>52.558999999999997</v>
      </c>
      <c r="E13">
        <f t="shared" ref="E13" si="0">AVERAGE(D10:D13)</f>
        <v>48.886749999999999</v>
      </c>
      <c r="H13">
        <v>57.323999999999998</v>
      </c>
      <c r="I13">
        <f t="shared" ref="I13" si="1">AVERAGE(H10:H13)</f>
        <v>53.914749999999998</v>
      </c>
    </row>
    <row r="14" spans="3:9" x14ac:dyDescent="0.2">
      <c r="C14" t="s">
        <v>85</v>
      </c>
      <c r="D14">
        <v>52.481000000000002</v>
      </c>
      <c r="G14" t="s">
        <v>86</v>
      </c>
      <c r="H14">
        <v>52.908999999999999</v>
      </c>
    </row>
    <row r="15" spans="3:9" x14ac:dyDescent="0.2">
      <c r="D15">
        <v>42.942</v>
      </c>
      <c r="H15">
        <v>51.908999999999999</v>
      </c>
    </row>
    <row r="16" spans="3:9" x14ac:dyDescent="0.2">
      <c r="D16">
        <v>50.64</v>
      </c>
      <c r="H16">
        <v>56.94</v>
      </c>
    </row>
    <row r="17" spans="3:9" x14ac:dyDescent="0.2">
      <c r="D17">
        <v>50.39</v>
      </c>
      <c r="E17">
        <f t="shared" ref="E17" si="2">AVERAGE(D14:D17)</f>
        <v>49.113249999999994</v>
      </c>
      <c r="H17">
        <v>52.444000000000003</v>
      </c>
      <c r="I17">
        <f>AVERAGE(H14:H17)</f>
        <v>53.5505</v>
      </c>
    </row>
    <row r="18" spans="3:9" x14ac:dyDescent="0.2">
      <c r="C18" t="s">
        <v>87</v>
      </c>
      <c r="D18">
        <v>51.887</v>
      </c>
      <c r="G18" t="s">
        <v>88</v>
      </c>
      <c r="H18">
        <v>52.868000000000002</v>
      </c>
    </row>
    <row r="19" spans="3:9" x14ac:dyDescent="0.2">
      <c r="D19">
        <v>50.323999999999998</v>
      </c>
      <c r="H19">
        <v>54.238</v>
      </c>
    </row>
    <row r="20" spans="3:9" x14ac:dyDescent="0.2">
      <c r="D20">
        <v>47.011000000000003</v>
      </c>
      <c r="H20">
        <v>53.040999999999997</v>
      </c>
    </row>
    <row r="21" spans="3:9" x14ac:dyDescent="0.2">
      <c r="D21">
        <v>52.402000000000001</v>
      </c>
      <c r="E21">
        <f t="shared" ref="E21" si="3">AVERAGE(D18:D21)</f>
        <v>50.406000000000006</v>
      </c>
      <c r="H21">
        <v>54.149000000000001</v>
      </c>
      <c r="I21">
        <f t="shared" ref="I21" si="4">AVERAGE(H18:H21)</f>
        <v>53.573999999999998</v>
      </c>
    </row>
    <row r="22" spans="3:9" x14ac:dyDescent="0.2">
      <c r="C22" t="s">
        <v>89</v>
      </c>
      <c r="D22">
        <v>49.283000000000001</v>
      </c>
      <c r="G22" t="s">
        <v>90</v>
      </c>
      <c r="H22">
        <v>51.908999999999999</v>
      </c>
    </row>
    <row r="23" spans="3:9" x14ac:dyDescent="0.2">
      <c r="D23">
        <v>52.348999999999997</v>
      </c>
      <c r="H23">
        <v>55.59</v>
      </c>
    </row>
    <row r="24" spans="3:9" x14ac:dyDescent="0.2">
      <c r="D24">
        <v>51.853000000000002</v>
      </c>
      <c r="H24">
        <v>49.116999999999997</v>
      </c>
    </row>
    <row r="25" spans="3:9" x14ac:dyDescent="0.2">
      <c r="D25">
        <v>54.082000000000001</v>
      </c>
      <c r="E25">
        <f>AVERAGE(D22:D25)</f>
        <v>51.891750000000002</v>
      </c>
      <c r="H25">
        <v>51.545999999999999</v>
      </c>
      <c r="I25">
        <f t="shared" ref="I25" si="5">AVERAGE(H22:H25)</f>
        <v>52.040499999999994</v>
      </c>
    </row>
    <row r="26" spans="3:9" x14ac:dyDescent="0.2">
      <c r="C26" t="s">
        <v>91</v>
      </c>
      <c r="D26">
        <v>49.253999999999998</v>
      </c>
      <c r="G26" t="s">
        <v>89</v>
      </c>
      <c r="H26">
        <v>49.77</v>
      </c>
    </row>
    <row r="27" spans="3:9" x14ac:dyDescent="0.2">
      <c r="D27">
        <v>50.606000000000002</v>
      </c>
      <c r="H27">
        <v>47.286000000000001</v>
      </c>
    </row>
    <row r="28" spans="3:9" x14ac:dyDescent="0.2">
      <c r="D28">
        <v>48.442999999999998</v>
      </c>
      <c r="H28">
        <v>45.006999999999998</v>
      </c>
    </row>
    <row r="29" spans="3:9" x14ac:dyDescent="0.2">
      <c r="D29">
        <v>52.796999999999997</v>
      </c>
      <c r="E29">
        <f t="shared" ref="E29" si="6">AVERAGE(D26:D29)</f>
        <v>50.274999999999999</v>
      </c>
      <c r="H29">
        <v>47.170999999999999</v>
      </c>
      <c r="I29">
        <f t="shared" ref="I29" si="7">AVERAGE(H26:H29)</f>
        <v>47.308500000000002</v>
      </c>
    </row>
    <row r="30" spans="3:9" x14ac:dyDescent="0.2">
      <c r="C30" t="s">
        <v>92</v>
      </c>
      <c r="D30">
        <v>52.29</v>
      </c>
      <c r="G30" t="s">
        <v>91</v>
      </c>
      <c r="H30">
        <v>49.61</v>
      </c>
    </row>
    <row r="31" spans="3:9" x14ac:dyDescent="0.2">
      <c r="D31">
        <v>48.707999999999998</v>
      </c>
      <c r="H31">
        <v>49.375</v>
      </c>
    </row>
    <row r="32" spans="3:9" x14ac:dyDescent="0.2">
      <c r="D32">
        <v>48.497999999999998</v>
      </c>
      <c r="H32">
        <v>50.094000000000001</v>
      </c>
    </row>
    <row r="33" spans="3:9" x14ac:dyDescent="0.2">
      <c r="D33">
        <v>52.354999999999997</v>
      </c>
      <c r="E33">
        <f t="shared" ref="E33" si="8">AVERAGE(D30:D33)</f>
        <v>50.462749999999993</v>
      </c>
      <c r="H33">
        <v>48.4</v>
      </c>
      <c r="I33">
        <f t="shared" ref="I33" si="9">AVERAGE(H30:H33)</f>
        <v>49.369750000000003</v>
      </c>
    </row>
    <row r="34" spans="3:9" x14ac:dyDescent="0.2">
      <c r="C34" t="s">
        <v>93</v>
      </c>
      <c r="D34">
        <v>49.396000000000001</v>
      </c>
      <c r="G34" t="s">
        <v>92</v>
      </c>
      <c r="H34">
        <v>47.76</v>
      </c>
    </row>
    <row r="35" spans="3:9" x14ac:dyDescent="0.2">
      <c r="D35">
        <v>48.826000000000001</v>
      </c>
      <c r="H35">
        <v>50.908000000000001</v>
      </c>
    </row>
    <row r="36" spans="3:9" x14ac:dyDescent="0.2">
      <c r="D36">
        <v>51.176000000000002</v>
      </c>
      <c r="H36">
        <v>47.81</v>
      </c>
    </row>
    <row r="37" spans="3:9" x14ac:dyDescent="0.2">
      <c r="D37">
        <v>50.180999999999997</v>
      </c>
      <c r="E37">
        <f t="shared" ref="E37" si="10">AVERAGE(D34:D37)</f>
        <v>49.894750000000002</v>
      </c>
      <c r="H37">
        <v>48.76</v>
      </c>
      <c r="I37">
        <f t="shared" ref="I37" si="11">AVERAGE(H34:H37)</f>
        <v>48.8095</v>
      </c>
    </row>
    <row r="38" spans="3:9" x14ac:dyDescent="0.2">
      <c r="G38" t="s">
        <v>93</v>
      </c>
      <c r="H38">
        <v>46.841000000000001</v>
      </c>
    </row>
    <row r="39" spans="3:9" x14ac:dyDescent="0.2">
      <c r="H39">
        <v>49.875</v>
      </c>
    </row>
    <row r="40" spans="3:9" x14ac:dyDescent="0.2">
      <c r="H40">
        <v>46.795000000000002</v>
      </c>
    </row>
    <row r="41" spans="3:9" x14ac:dyDescent="0.2">
      <c r="H41">
        <v>48.698</v>
      </c>
      <c r="I41">
        <f t="shared" ref="I41" si="12">AVERAGE(H38:H41)</f>
        <v>48.052250000000008</v>
      </c>
    </row>
    <row r="42" spans="3:9" x14ac:dyDescent="0.2">
      <c r="G42" t="s">
        <v>94</v>
      </c>
      <c r="H42">
        <v>47.673000000000002</v>
      </c>
    </row>
    <row r="43" spans="3:9" x14ac:dyDescent="0.2">
      <c r="H43">
        <v>46.738</v>
      </c>
    </row>
    <row r="44" spans="3:9" x14ac:dyDescent="0.2">
      <c r="H44">
        <v>50.198</v>
      </c>
    </row>
    <row r="45" spans="3:9" x14ac:dyDescent="0.2">
      <c r="H45">
        <v>45.88</v>
      </c>
      <c r="I45">
        <f>AVERAGE(H42:H45)</f>
        <v>47.622250000000001</v>
      </c>
    </row>
  </sheetData>
  <mergeCells count="1">
    <mergeCell ref="C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B7D0-963F-40F5-8114-FD81C6D206A2}">
  <dimension ref="A1"/>
  <sheetViews>
    <sheetView topLeftCell="B4" zoomScaleNormal="100" workbookViewId="0">
      <selection activeCell="U35" sqref="U35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EF97D-2AD2-431D-ACCD-8A8760D0F95D}">
  <dimension ref="B4:E13"/>
  <sheetViews>
    <sheetView workbookViewId="0">
      <selection activeCell="B4" sqref="B4"/>
    </sheetView>
  </sheetViews>
  <sheetFormatPr baseColWidth="10" defaultColWidth="8.83203125" defaultRowHeight="15" x14ac:dyDescent="0.2"/>
  <cols>
    <col min="2" max="2" width="26.5" bestFit="1" customWidth="1"/>
  </cols>
  <sheetData>
    <row r="4" spans="2:5" x14ac:dyDescent="0.2">
      <c r="B4" s="9"/>
      <c r="C4" s="9"/>
      <c r="D4" s="9"/>
      <c r="E4" s="9"/>
    </row>
    <row r="5" spans="2:5" x14ac:dyDescent="0.2">
      <c r="B5" t="s">
        <v>32</v>
      </c>
    </row>
    <row r="6" spans="2:5" x14ac:dyDescent="0.2">
      <c r="B6" s="10" t="s">
        <v>33</v>
      </c>
      <c r="C6">
        <v>1.829912</v>
      </c>
      <c r="D6">
        <v>1.4090739999999999</v>
      </c>
      <c r="E6">
        <v>1</v>
      </c>
    </row>
    <row r="7" spans="2:5" x14ac:dyDescent="0.2">
      <c r="B7" s="10" t="s">
        <v>34</v>
      </c>
      <c r="C7">
        <v>0.60633300000000001</v>
      </c>
      <c r="D7">
        <v>0.22462399999999999</v>
      </c>
      <c r="E7">
        <v>0.77926099999999998</v>
      </c>
    </row>
    <row r="8" spans="2:5" x14ac:dyDescent="0.2">
      <c r="B8" t="s">
        <v>35</v>
      </c>
    </row>
    <row r="9" spans="2:5" x14ac:dyDescent="0.2">
      <c r="B9" s="10" t="s">
        <v>33</v>
      </c>
      <c r="C9">
        <v>1.53420483</v>
      </c>
      <c r="D9">
        <v>1.42288934</v>
      </c>
      <c r="E9">
        <v>1</v>
      </c>
    </row>
    <row r="10" spans="2:5" x14ac:dyDescent="0.2">
      <c r="B10" s="10" t="s">
        <v>34</v>
      </c>
      <c r="C10">
        <v>1.2614110199999999</v>
      </c>
      <c r="D10">
        <v>0.91072958999999998</v>
      </c>
      <c r="E10">
        <v>2.01252853</v>
      </c>
    </row>
    <row r="11" spans="2:5" x14ac:dyDescent="0.2">
      <c r="B11" t="s">
        <v>36</v>
      </c>
    </row>
    <row r="12" spans="2:5" x14ac:dyDescent="0.2">
      <c r="B12" s="10" t="s">
        <v>33</v>
      </c>
      <c r="C12">
        <v>46.634213000000003</v>
      </c>
      <c r="D12">
        <v>1</v>
      </c>
      <c r="E12">
        <v>20.927324800000001</v>
      </c>
    </row>
    <row r="13" spans="2:5" x14ac:dyDescent="0.2">
      <c r="B13" s="10" t="s">
        <v>34</v>
      </c>
      <c r="C13">
        <v>1.1646896200000001</v>
      </c>
      <c r="D13">
        <v>0.38776182999999997</v>
      </c>
      <c r="E13">
        <v>0.95216075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30A0-CC0E-4731-8734-8772CEEB82C6}">
  <dimension ref="B3:G41"/>
  <sheetViews>
    <sheetView workbookViewId="0">
      <selection activeCell="O25" sqref="O25"/>
    </sheetView>
  </sheetViews>
  <sheetFormatPr baseColWidth="10" defaultColWidth="8.83203125" defaultRowHeight="15" x14ac:dyDescent="0.2"/>
  <cols>
    <col min="2" max="2" width="24" bestFit="1" customWidth="1"/>
    <col min="3" max="3" width="26.6640625" bestFit="1" customWidth="1"/>
    <col min="4" max="4" width="16" bestFit="1" customWidth="1"/>
    <col min="5" max="5" width="24" bestFit="1" customWidth="1"/>
    <col min="6" max="6" width="26.6640625" bestFit="1" customWidth="1"/>
  </cols>
  <sheetData>
    <row r="3" spans="2:7" x14ac:dyDescent="0.2">
      <c r="B3" s="44" t="s">
        <v>154</v>
      </c>
      <c r="C3" s="39"/>
      <c r="D3" s="39"/>
      <c r="E3" s="45" t="s">
        <v>155</v>
      </c>
      <c r="F3" s="39"/>
    </row>
    <row r="4" spans="2:7" x14ac:dyDescent="0.2">
      <c r="B4" s="35" t="s">
        <v>149</v>
      </c>
      <c r="C4" s="35" t="s">
        <v>150</v>
      </c>
      <c r="D4" s="37"/>
      <c r="E4" s="35" t="s">
        <v>149</v>
      </c>
      <c r="F4" s="35" t="s">
        <v>150</v>
      </c>
    </row>
    <row r="5" spans="2:7" x14ac:dyDescent="0.2">
      <c r="B5" s="36">
        <v>850</v>
      </c>
      <c r="C5" s="36">
        <v>594.6</v>
      </c>
      <c r="D5" s="37"/>
      <c r="E5" s="36">
        <v>157.69</v>
      </c>
      <c r="F5" s="36">
        <v>126.41</v>
      </c>
    </row>
    <row r="6" spans="2:7" x14ac:dyDescent="0.2">
      <c r="B6" s="36">
        <v>905.6</v>
      </c>
      <c r="C6" s="36">
        <v>562.29999999999995</v>
      </c>
      <c r="D6" s="37"/>
      <c r="E6" s="36">
        <v>223.81</v>
      </c>
      <c r="F6" s="36">
        <v>88.21</v>
      </c>
    </row>
    <row r="7" spans="2:7" x14ac:dyDescent="0.2">
      <c r="B7" s="36">
        <v>967.2</v>
      </c>
      <c r="C7" s="36">
        <v>609.70000000000005</v>
      </c>
      <c r="D7" s="37"/>
      <c r="E7" s="36">
        <v>236.15</v>
      </c>
      <c r="F7" s="36">
        <v>89.74</v>
      </c>
    </row>
    <row r="8" spans="2:7" x14ac:dyDescent="0.2">
      <c r="B8" s="36">
        <v>898.7</v>
      </c>
      <c r="C8" s="36">
        <v>797.2</v>
      </c>
      <c r="D8" s="37"/>
      <c r="E8" s="36">
        <v>246.15</v>
      </c>
      <c r="F8" s="36">
        <v>70.260000000000005</v>
      </c>
    </row>
    <row r="9" spans="2:7" x14ac:dyDescent="0.2">
      <c r="B9" s="37"/>
      <c r="C9" s="36">
        <v>741.5</v>
      </c>
      <c r="D9" s="37"/>
      <c r="E9" s="37"/>
      <c r="F9" s="37"/>
    </row>
    <row r="10" spans="2:7" x14ac:dyDescent="0.2">
      <c r="B10" s="41"/>
      <c r="C10" s="39"/>
      <c r="D10" s="39"/>
      <c r="E10" s="39"/>
      <c r="F10" s="39"/>
    </row>
    <row r="11" spans="2:7" x14ac:dyDescent="0.2">
      <c r="B11" s="35" t="s">
        <v>142</v>
      </c>
      <c r="C11" s="35" t="s">
        <v>151</v>
      </c>
      <c r="D11" s="37"/>
      <c r="E11" s="35" t="s">
        <v>142</v>
      </c>
      <c r="F11" s="35" t="s">
        <v>151</v>
      </c>
    </row>
    <row r="12" spans="2:7" x14ac:dyDescent="0.2">
      <c r="B12" s="36">
        <v>35.4</v>
      </c>
      <c r="C12" s="36">
        <v>126.4</v>
      </c>
      <c r="D12" s="37"/>
      <c r="E12" s="36">
        <v>128.21</v>
      </c>
      <c r="F12" s="36">
        <v>56.67</v>
      </c>
    </row>
    <row r="13" spans="2:7" x14ac:dyDescent="0.2">
      <c r="B13" s="36">
        <v>52.1</v>
      </c>
      <c r="C13" s="36">
        <v>248.2</v>
      </c>
      <c r="D13" s="37"/>
      <c r="E13" s="36">
        <v>74.62</v>
      </c>
      <c r="F13" s="36">
        <v>79.739999999999995</v>
      </c>
    </row>
    <row r="14" spans="2:7" x14ac:dyDescent="0.2">
      <c r="B14" s="36">
        <v>65.900000000000006</v>
      </c>
      <c r="C14" s="36">
        <v>196.7</v>
      </c>
      <c r="D14" s="37"/>
      <c r="E14" s="36">
        <v>85.38</v>
      </c>
      <c r="F14" s="36">
        <v>54.62</v>
      </c>
    </row>
    <row r="15" spans="2:7" ht="16" x14ac:dyDescent="0.2">
      <c r="B15" s="36">
        <v>97.7</v>
      </c>
      <c r="C15" s="36">
        <v>35.4</v>
      </c>
      <c r="D15" s="37"/>
      <c r="E15" s="36">
        <v>79.23</v>
      </c>
      <c r="F15" s="36">
        <v>53.85</v>
      </c>
      <c r="G15" s="20"/>
    </row>
    <row r="16" spans="2:7" x14ac:dyDescent="0.2">
      <c r="B16" s="37"/>
      <c r="C16" s="36">
        <v>24.1</v>
      </c>
      <c r="D16" s="37"/>
      <c r="E16" s="37"/>
      <c r="F16" s="37"/>
      <c r="G16" s="21"/>
    </row>
    <row r="17" spans="2:7" x14ac:dyDescent="0.2">
      <c r="B17" s="37"/>
      <c r="C17" s="37"/>
      <c r="D17" s="37"/>
      <c r="E17" s="37"/>
      <c r="F17" s="37"/>
      <c r="G17" s="21"/>
    </row>
    <row r="18" spans="2:7" x14ac:dyDescent="0.2">
      <c r="B18" s="41"/>
      <c r="C18" s="39"/>
      <c r="D18" s="39"/>
      <c r="E18" s="39"/>
      <c r="F18" s="39"/>
      <c r="G18" s="21"/>
    </row>
    <row r="19" spans="2:7" x14ac:dyDescent="0.2">
      <c r="B19" s="35" t="s">
        <v>152</v>
      </c>
      <c r="C19" s="35" t="s">
        <v>153</v>
      </c>
      <c r="D19" s="37"/>
      <c r="E19" s="35" t="s">
        <v>152</v>
      </c>
      <c r="F19" s="35" t="s">
        <v>153</v>
      </c>
      <c r="G19" s="21"/>
    </row>
    <row r="20" spans="2:7" x14ac:dyDescent="0.2">
      <c r="B20" s="36">
        <v>145.4</v>
      </c>
      <c r="C20" s="36">
        <v>295.89999999999998</v>
      </c>
      <c r="D20" s="37"/>
      <c r="E20" s="36">
        <v>632.30999999999995</v>
      </c>
      <c r="F20" s="36">
        <v>669.49</v>
      </c>
      <c r="G20" s="21"/>
    </row>
    <row r="21" spans="2:7" x14ac:dyDescent="0.2">
      <c r="B21" s="36">
        <v>146.9</v>
      </c>
      <c r="C21" s="36">
        <v>244.4</v>
      </c>
      <c r="D21" s="37"/>
      <c r="E21" s="36">
        <v>462.82</v>
      </c>
      <c r="F21" s="36">
        <v>514.87</v>
      </c>
      <c r="G21" s="21"/>
    </row>
    <row r="22" spans="2:7" x14ac:dyDescent="0.2">
      <c r="B22" s="36">
        <v>320.8</v>
      </c>
      <c r="C22" s="36">
        <v>296.2</v>
      </c>
      <c r="D22" s="37"/>
      <c r="E22" s="36">
        <v>605.64</v>
      </c>
      <c r="F22" s="36">
        <v>529.23</v>
      </c>
      <c r="G22" s="21"/>
    </row>
    <row r="23" spans="2:7" x14ac:dyDescent="0.2">
      <c r="B23" s="36">
        <v>322.8</v>
      </c>
      <c r="C23" s="36">
        <v>108.5</v>
      </c>
      <c r="D23" s="37"/>
      <c r="E23" s="36">
        <v>699.74</v>
      </c>
      <c r="F23" s="36">
        <v>650.51</v>
      </c>
      <c r="G23" s="21"/>
    </row>
    <row r="24" spans="2:7" x14ac:dyDescent="0.2">
      <c r="B24" s="42"/>
      <c r="C24" s="42"/>
      <c r="D24" s="43"/>
      <c r="E24" s="43"/>
      <c r="F24" s="43"/>
      <c r="G24" s="21"/>
    </row>
    <row r="25" spans="2:7" x14ac:dyDescent="0.2">
      <c r="B25" s="21"/>
      <c r="C25" s="21"/>
      <c r="D25" s="22"/>
      <c r="E25" s="22"/>
      <c r="F25" s="22"/>
      <c r="G25" s="21"/>
    </row>
    <row r="26" spans="2:7" x14ac:dyDescent="0.2">
      <c r="G26" s="21"/>
    </row>
    <row r="27" spans="2:7" x14ac:dyDescent="0.2">
      <c r="G27" s="21"/>
    </row>
    <row r="28" spans="2:7" x14ac:dyDescent="0.2">
      <c r="G28" s="21"/>
    </row>
    <row r="29" spans="2:7" x14ac:dyDescent="0.2">
      <c r="G29" s="21"/>
    </row>
    <row r="30" spans="2:7" ht="16" x14ac:dyDescent="0.2">
      <c r="G30" s="20"/>
    </row>
    <row r="31" spans="2:7" ht="16" x14ac:dyDescent="0.2">
      <c r="G31" s="23"/>
    </row>
    <row r="32" spans="2:7" x14ac:dyDescent="0.2">
      <c r="G32" s="21"/>
    </row>
    <row r="33" spans="2:7" x14ac:dyDescent="0.2">
      <c r="G33" s="22"/>
    </row>
    <row r="34" spans="2:7" x14ac:dyDescent="0.2">
      <c r="G34" s="22"/>
    </row>
    <row r="35" spans="2:7" x14ac:dyDescent="0.2">
      <c r="G35" s="22"/>
    </row>
    <row r="36" spans="2:7" x14ac:dyDescent="0.2">
      <c r="G36" s="22"/>
    </row>
    <row r="37" spans="2:7" x14ac:dyDescent="0.2">
      <c r="G37" s="22"/>
    </row>
    <row r="38" spans="2:7" x14ac:dyDescent="0.2">
      <c r="G38" s="22"/>
    </row>
    <row r="39" spans="2:7" x14ac:dyDescent="0.2">
      <c r="B39" s="21"/>
      <c r="C39" s="21"/>
      <c r="D39" s="22"/>
      <c r="E39" s="22"/>
      <c r="F39" s="22"/>
      <c r="G39" s="22"/>
    </row>
    <row r="40" spans="2:7" x14ac:dyDescent="0.2">
      <c r="B40" s="21"/>
      <c r="C40" s="21"/>
      <c r="D40" s="22"/>
      <c r="E40" s="22"/>
      <c r="F40" s="22"/>
      <c r="G40" s="22"/>
    </row>
    <row r="41" spans="2:7" x14ac:dyDescent="0.2">
      <c r="D41" s="21"/>
      <c r="E41" s="21"/>
      <c r="F41" s="21"/>
      <c r="G41" s="2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8DED-E56F-4C2C-8A71-77CA2A0499AF}">
  <dimension ref="A3:AM49"/>
  <sheetViews>
    <sheetView workbookViewId="0">
      <selection activeCell="S32" sqref="S32"/>
    </sheetView>
  </sheetViews>
  <sheetFormatPr baseColWidth="10" defaultColWidth="8.83203125" defaultRowHeight="15" x14ac:dyDescent="0.2"/>
  <cols>
    <col min="3" max="3" width="18.83203125" bestFit="1" customWidth="1"/>
  </cols>
  <sheetData>
    <row r="3" spans="2:39" x14ac:dyDescent="0.2">
      <c r="H3" s="66" t="s">
        <v>73</v>
      </c>
      <c r="I3" s="66"/>
    </row>
    <row r="4" spans="2:39" ht="16" x14ac:dyDescent="0.2">
      <c r="B4" s="46" t="s">
        <v>37</v>
      </c>
      <c r="C4" s="47" t="s">
        <v>159</v>
      </c>
      <c r="D4" s="62" t="s">
        <v>68</v>
      </c>
      <c r="E4" s="62"/>
      <c r="F4" s="62"/>
      <c r="G4" s="62"/>
      <c r="H4" s="62"/>
      <c r="I4" s="62"/>
      <c r="J4" s="62"/>
      <c r="K4" s="62"/>
      <c r="L4" s="62"/>
      <c r="M4" s="62"/>
      <c r="N4" s="62" t="s">
        <v>160</v>
      </c>
      <c r="O4" s="62"/>
      <c r="P4" s="62"/>
      <c r="Q4" s="62"/>
      <c r="R4" s="62"/>
      <c r="S4" s="62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4"/>
      <c r="AL4" s="64"/>
      <c r="AM4" s="64"/>
    </row>
    <row r="5" spans="2:39" ht="16" x14ac:dyDescent="0.2">
      <c r="B5" s="39"/>
      <c r="C5" s="24">
        <v>1E-3</v>
      </c>
      <c r="D5" s="24">
        <v>25</v>
      </c>
      <c r="E5" s="24">
        <v>2</v>
      </c>
      <c r="F5" s="24">
        <v>43</v>
      </c>
      <c r="G5" s="24">
        <v>7</v>
      </c>
      <c r="H5" s="24">
        <v>35</v>
      </c>
      <c r="I5" s="24">
        <v>24</v>
      </c>
      <c r="J5" s="24">
        <v>30</v>
      </c>
      <c r="K5" s="24">
        <v>11</v>
      </c>
      <c r="L5" s="24"/>
      <c r="M5" s="24"/>
      <c r="N5" s="24">
        <v>2</v>
      </c>
      <c r="O5" s="24">
        <v>9</v>
      </c>
      <c r="P5" s="24">
        <v>5</v>
      </c>
      <c r="Q5" s="24">
        <v>4</v>
      </c>
      <c r="R5" s="24">
        <v>1</v>
      </c>
      <c r="S5" s="24">
        <v>16</v>
      </c>
      <c r="V5" s="65" t="s">
        <v>170</v>
      </c>
      <c r="W5" s="65"/>
      <c r="X5" s="65"/>
      <c r="Y5" s="65"/>
      <c r="Z5" s="65"/>
      <c r="AA5" s="65"/>
      <c r="AB5" s="65"/>
      <c r="AC5" s="65"/>
      <c r="AD5" s="52"/>
      <c r="AE5" s="52"/>
      <c r="AF5" s="52"/>
      <c r="AG5" s="53"/>
      <c r="AH5" s="53"/>
      <c r="AI5" s="53"/>
      <c r="AJ5" s="53"/>
      <c r="AK5" s="64"/>
      <c r="AL5" s="64"/>
      <c r="AM5" s="64"/>
    </row>
    <row r="6" spans="2:39" ht="16" x14ac:dyDescent="0.2">
      <c r="B6" s="39"/>
      <c r="C6" s="24">
        <v>3.9622329999999999E-3</v>
      </c>
      <c r="D6" s="24">
        <v>20</v>
      </c>
      <c r="E6" s="24">
        <v>25</v>
      </c>
      <c r="F6" s="24">
        <v>7</v>
      </c>
      <c r="G6" s="24">
        <v>10</v>
      </c>
      <c r="H6" s="24">
        <v>2</v>
      </c>
      <c r="I6" s="24">
        <v>12</v>
      </c>
      <c r="J6" s="24">
        <v>13</v>
      </c>
      <c r="K6" s="24">
        <v>1</v>
      </c>
      <c r="L6" s="24"/>
      <c r="M6" s="24"/>
      <c r="N6" s="24">
        <v>24</v>
      </c>
      <c r="O6" s="24">
        <v>8</v>
      </c>
      <c r="P6" s="24">
        <v>10</v>
      </c>
      <c r="Q6" s="24">
        <v>15</v>
      </c>
      <c r="R6" s="24">
        <v>6</v>
      </c>
      <c r="S6" s="24">
        <v>20</v>
      </c>
      <c r="V6" s="36">
        <v>2</v>
      </c>
      <c r="W6" s="36">
        <v>29</v>
      </c>
      <c r="X6" s="36">
        <v>2</v>
      </c>
      <c r="Y6" s="36">
        <v>7</v>
      </c>
      <c r="Z6" s="36">
        <v>16</v>
      </c>
      <c r="AA6" s="36">
        <v>16</v>
      </c>
      <c r="AB6" s="37"/>
      <c r="AC6" s="37"/>
      <c r="AD6" s="52"/>
      <c r="AE6" s="52"/>
      <c r="AF6" s="52"/>
      <c r="AG6" s="53"/>
      <c r="AH6" s="53"/>
      <c r="AI6" s="53"/>
      <c r="AJ6" s="53"/>
      <c r="AK6" s="64"/>
      <c r="AL6" s="64"/>
      <c r="AM6" s="64"/>
    </row>
    <row r="7" spans="2:39" ht="16" x14ac:dyDescent="0.2">
      <c r="B7" s="39"/>
      <c r="C7" s="24">
        <v>9.9526790000000007E-3</v>
      </c>
      <c r="D7" s="24">
        <v>22</v>
      </c>
      <c r="E7" s="24">
        <v>5</v>
      </c>
      <c r="F7" s="24">
        <v>12</v>
      </c>
      <c r="G7" s="24">
        <v>26</v>
      </c>
      <c r="H7" s="24">
        <v>35</v>
      </c>
      <c r="I7" s="24">
        <v>64</v>
      </c>
      <c r="J7" s="24">
        <v>15</v>
      </c>
      <c r="K7" s="24">
        <v>14</v>
      </c>
      <c r="L7" s="24"/>
      <c r="M7" s="24"/>
      <c r="N7" s="24">
        <v>15</v>
      </c>
      <c r="O7" s="24">
        <v>21</v>
      </c>
      <c r="P7" s="24">
        <v>14</v>
      </c>
      <c r="Q7" s="24">
        <v>18</v>
      </c>
      <c r="R7" s="24">
        <v>16</v>
      </c>
      <c r="S7" s="24">
        <v>53</v>
      </c>
      <c r="V7" s="36">
        <v>34</v>
      </c>
      <c r="W7" s="36">
        <v>47</v>
      </c>
      <c r="X7" s="36">
        <v>14</v>
      </c>
      <c r="Y7" s="36">
        <v>5</v>
      </c>
      <c r="Z7" s="36">
        <v>35</v>
      </c>
      <c r="AA7" s="36">
        <v>20</v>
      </c>
      <c r="AB7" s="37"/>
      <c r="AC7" s="37"/>
      <c r="AD7" s="52"/>
      <c r="AE7" s="52"/>
      <c r="AF7" s="52"/>
      <c r="AG7" s="53"/>
      <c r="AH7" s="53"/>
      <c r="AI7" s="53"/>
      <c r="AJ7" s="53"/>
      <c r="AK7" s="64"/>
      <c r="AL7" s="64"/>
      <c r="AM7" s="64"/>
    </row>
    <row r="8" spans="2:39" ht="16" x14ac:dyDescent="0.2">
      <c r="B8" s="39"/>
      <c r="C8" s="24">
        <v>2.5000000000000001E-2</v>
      </c>
      <c r="D8" s="24">
        <v>92</v>
      </c>
      <c r="E8" s="24">
        <v>28</v>
      </c>
      <c r="F8" s="24">
        <v>70</v>
      </c>
      <c r="G8" s="24">
        <v>64</v>
      </c>
      <c r="H8" s="24">
        <v>5</v>
      </c>
      <c r="I8" s="24">
        <v>49</v>
      </c>
      <c r="J8" s="24">
        <v>53</v>
      </c>
      <c r="K8" s="24">
        <v>80</v>
      </c>
      <c r="L8" s="24"/>
      <c r="M8" s="24"/>
      <c r="N8" s="24">
        <v>12</v>
      </c>
      <c r="O8" s="24">
        <v>25</v>
      </c>
      <c r="P8" s="24">
        <v>48</v>
      </c>
      <c r="Q8" s="24">
        <v>2</v>
      </c>
      <c r="R8" s="24">
        <v>14</v>
      </c>
      <c r="S8" s="24">
        <v>40</v>
      </c>
      <c r="V8" s="36">
        <v>5</v>
      </c>
      <c r="W8" s="36">
        <v>39</v>
      </c>
      <c r="X8" s="36">
        <v>57</v>
      </c>
      <c r="Y8" s="36">
        <v>4</v>
      </c>
      <c r="Z8" s="36">
        <v>52</v>
      </c>
      <c r="AA8" s="36">
        <v>53</v>
      </c>
      <c r="AB8" s="37"/>
      <c r="AC8" s="37"/>
      <c r="AD8" s="52"/>
      <c r="AE8" s="52"/>
      <c r="AF8" s="52"/>
      <c r="AG8" s="53"/>
      <c r="AH8" s="53"/>
      <c r="AI8" s="53"/>
      <c r="AJ8" s="53"/>
      <c r="AK8" s="64"/>
      <c r="AL8" s="64"/>
      <c r="AM8" s="64"/>
    </row>
    <row r="9" spans="2:39" ht="16" x14ac:dyDescent="0.2">
      <c r="B9" s="39"/>
      <c r="C9" s="24">
        <v>9.9526790000000004E-2</v>
      </c>
      <c r="D9" s="24">
        <v>92</v>
      </c>
      <c r="E9" s="24">
        <v>32</v>
      </c>
      <c r="F9" s="24">
        <v>136</v>
      </c>
      <c r="G9" s="24">
        <v>101</v>
      </c>
      <c r="H9" s="24">
        <v>132</v>
      </c>
      <c r="I9" s="24">
        <v>91</v>
      </c>
      <c r="J9" s="24">
        <v>110</v>
      </c>
      <c r="K9" s="24">
        <v>118</v>
      </c>
      <c r="L9" s="24"/>
      <c r="M9" s="24"/>
      <c r="N9" s="24">
        <v>56</v>
      </c>
      <c r="O9" s="24">
        <v>57</v>
      </c>
      <c r="P9" s="24">
        <v>82</v>
      </c>
      <c r="Q9" s="24">
        <v>75</v>
      </c>
      <c r="R9" s="24">
        <v>26</v>
      </c>
      <c r="S9" s="24">
        <v>151</v>
      </c>
      <c r="V9" s="36">
        <v>55</v>
      </c>
      <c r="W9" s="36">
        <v>30</v>
      </c>
      <c r="X9" s="36">
        <v>65</v>
      </c>
      <c r="Y9" s="36">
        <v>37</v>
      </c>
      <c r="Z9" s="36">
        <v>167</v>
      </c>
      <c r="AA9" s="36">
        <v>40</v>
      </c>
      <c r="AB9" s="37"/>
      <c r="AC9" s="37"/>
      <c r="AD9" s="52"/>
      <c r="AE9" s="52"/>
      <c r="AF9" s="52"/>
      <c r="AG9" s="53"/>
      <c r="AH9" s="53"/>
      <c r="AI9" s="53"/>
      <c r="AJ9" s="53"/>
      <c r="AK9" s="64"/>
      <c r="AL9" s="64"/>
      <c r="AM9" s="64"/>
    </row>
    <row r="10" spans="2:39" ht="16" x14ac:dyDescent="0.2">
      <c r="B10" s="39"/>
      <c r="C10" s="24">
        <v>0.25</v>
      </c>
      <c r="D10" s="24">
        <v>184</v>
      </c>
      <c r="E10" s="24">
        <v>104</v>
      </c>
      <c r="F10" s="24">
        <v>165</v>
      </c>
      <c r="G10" s="24">
        <v>175</v>
      </c>
      <c r="H10" s="24">
        <v>121</v>
      </c>
      <c r="I10" s="24">
        <v>160</v>
      </c>
      <c r="J10" s="24">
        <v>178</v>
      </c>
      <c r="K10" s="24">
        <v>107</v>
      </c>
      <c r="L10" s="24"/>
      <c r="M10" s="24"/>
      <c r="N10" s="24">
        <v>90</v>
      </c>
      <c r="O10" s="24">
        <v>92</v>
      </c>
      <c r="P10" s="24">
        <v>88</v>
      </c>
      <c r="Q10" s="24">
        <v>48</v>
      </c>
      <c r="R10" s="24">
        <v>71</v>
      </c>
      <c r="S10" s="24">
        <v>115</v>
      </c>
      <c r="V10" s="36">
        <v>123</v>
      </c>
      <c r="W10" s="36">
        <v>121</v>
      </c>
      <c r="X10" s="36">
        <v>116</v>
      </c>
      <c r="Y10" s="36">
        <v>55</v>
      </c>
      <c r="Z10" s="36">
        <v>231</v>
      </c>
      <c r="AA10" s="36">
        <v>151</v>
      </c>
      <c r="AB10" s="37"/>
      <c r="AC10" s="37"/>
      <c r="AD10" s="52"/>
      <c r="AE10" s="52"/>
      <c r="AF10" s="52"/>
      <c r="AG10" s="53"/>
      <c r="AH10" s="53"/>
      <c r="AI10" s="53"/>
      <c r="AJ10" s="53"/>
      <c r="AK10" s="64"/>
      <c r="AL10" s="64"/>
      <c r="AM10" s="64"/>
    </row>
    <row r="11" spans="2:39" ht="16" x14ac:dyDescent="0.2">
      <c r="B11" s="39"/>
      <c r="C11" s="24">
        <v>0.62797159999999996</v>
      </c>
      <c r="D11" s="24">
        <v>203</v>
      </c>
      <c r="E11" s="24">
        <v>142</v>
      </c>
      <c r="F11" s="24">
        <v>192</v>
      </c>
      <c r="G11" s="24">
        <v>215</v>
      </c>
      <c r="H11" s="24">
        <v>228</v>
      </c>
      <c r="I11" s="24">
        <v>183</v>
      </c>
      <c r="J11" s="24">
        <v>187</v>
      </c>
      <c r="K11" s="24">
        <v>183</v>
      </c>
      <c r="L11" s="24"/>
      <c r="M11" s="24"/>
      <c r="N11" s="24">
        <v>96</v>
      </c>
      <c r="O11" s="24">
        <v>100</v>
      </c>
      <c r="P11" s="24">
        <v>114</v>
      </c>
      <c r="Q11" s="24">
        <v>83</v>
      </c>
      <c r="R11" s="24">
        <v>65</v>
      </c>
      <c r="S11" s="24">
        <v>133</v>
      </c>
      <c r="V11" s="36">
        <v>212</v>
      </c>
      <c r="W11" s="36">
        <v>130</v>
      </c>
      <c r="X11" s="36">
        <v>209</v>
      </c>
      <c r="Y11" s="36">
        <v>89</v>
      </c>
      <c r="Z11" s="36">
        <v>145</v>
      </c>
      <c r="AA11" s="36">
        <v>115</v>
      </c>
      <c r="AB11" s="37"/>
      <c r="AC11" s="37"/>
      <c r="AD11" s="52"/>
      <c r="AE11" s="52"/>
      <c r="AF11" s="52"/>
      <c r="AG11" s="53"/>
      <c r="AH11" s="53"/>
      <c r="AI11" s="53"/>
      <c r="AJ11" s="53"/>
      <c r="AK11" s="64"/>
      <c r="AL11" s="64"/>
      <c r="AM11" s="64"/>
    </row>
    <row r="12" spans="2:39" ht="16" x14ac:dyDescent="0.2">
      <c r="B12" s="39"/>
      <c r="C12" s="24">
        <v>1.577393</v>
      </c>
      <c r="D12" s="24">
        <v>244</v>
      </c>
      <c r="E12" s="24">
        <v>162</v>
      </c>
      <c r="F12" s="24">
        <v>235</v>
      </c>
      <c r="G12" s="24">
        <v>254</v>
      </c>
      <c r="H12" s="24">
        <v>283</v>
      </c>
      <c r="I12" s="24">
        <v>224</v>
      </c>
      <c r="J12" s="24">
        <v>222</v>
      </c>
      <c r="K12" s="24">
        <v>248</v>
      </c>
      <c r="L12" s="24"/>
      <c r="M12" s="24"/>
      <c r="N12" s="24">
        <v>120</v>
      </c>
      <c r="O12" s="24">
        <v>172</v>
      </c>
      <c r="P12" s="24">
        <v>148</v>
      </c>
      <c r="Q12" s="24">
        <v>81</v>
      </c>
      <c r="R12" s="24">
        <v>106</v>
      </c>
      <c r="S12" s="24">
        <v>201</v>
      </c>
      <c r="V12" s="36">
        <v>297</v>
      </c>
      <c r="W12" s="36">
        <v>207</v>
      </c>
      <c r="X12" s="36">
        <v>219</v>
      </c>
      <c r="Y12" s="36">
        <v>95</v>
      </c>
      <c r="Z12" s="36">
        <v>361</v>
      </c>
      <c r="AA12" s="36">
        <v>133</v>
      </c>
      <c r="AB12" s="37"/>
      <c r="AC12" s="37"/>
      <c r="AD12" s="52"/>
      <c r="AE12" s="52"/>
      <c r="AF12" s="52"/>
      <c r="AG12" s="53"/>
      <c r="AH12" s="53"/>
      <c r="AI12" s="54"/>
      <c r="AJ12" s="54"/>
      <c r="AK12" s="64"/>
      <c r="AL12" s="64"/>
      <c r="AM12" s="64"/>
    </row>
    <row r="13" spans="2:39" ht="16" x14ac:dyDescent="0.2">
      <c r="B13" s="39"/>
      <c r="C13" s="24">
        <v>3.1473140000000002</v>
      </c>
      <c r="D13" s="24">
        <v>274</v>
      </c>
      <c r="E13" s="24">
        <v>231</v>
      </c>
      <c r="F13" s="24">
        <v>281</v>
      </c>
      <c r="G13" s="24">
        <v>300</v>
      </c>
      <c r="H13" s="24">
        <v>351</v>
      </c>
      <c r="I13" s="24">
        <v>252</v>
      </c>
      <c r="J13" s="24">
        <v>268</v>
      </c>
      <c r="K13" s="24">
        <v>296</v>
      </c>
      <c r="L13" s="24"/>
      <c r="M13" s="24"/>
      <c r="N13" s="24">
        <v>150</v>
      </c>
      <c r="O13" s="24">
        <v>198</v>
      </c>
      <c r="P13" s="24">
        <v>169</v>
      </c>
      <c r="Q13" s="24">
        <v>70</v>
      </c>
      <c r="R13" s="24">
        <v>102</v>
      </c>
      <c r="S13" s="24">
        <v>212</v>
      </c>
      <c r="V13" s="36">
        <v>363</v>
      </c>
      <c r="W13" s="36">
        <v>233</v>
      </c>
      <c r="X13" s="36">
        <v>263</v>
      </c>
      <c r="Y13" s="36">
        <v>121</v>
      </c>
      <c r="Z13" s="36">
        <v>394</v>
      </c>
      <c r="AA13" s="36">
        <v>201</v>
      </c>
      <c r="AB13" s="37"/>
      <c r="AC13" s="37"/>
      <c r="AD13" s="52"/>
      <c r="AE13" s="52"/>
      <c r="AF13" s="52"/>
      <c r="AG13" s="52"/>
      <c r="AH13" s="52"/>
      <c r="AI13" s="54"/>
      <c r="AJ13" s="54"/>
      <c r="AK13" s="64"/>
      <c r="AL13" s="64"/>
      <c r="AM13" s="64"/>
    </row>
    <row r="14" spans="2:39" ht="16" x14ac:dyDescent="0.2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V14" s="36">
        <v>402</v>
      </c>
      <c r="W14" s="36">
        <v>279</v>
      </c>
      <c r="X14" s="36">
        <v>313</v>
      </c>
      <c r="Y14" s="36">
        <v>154</v>
      </c>
      <c r="Z14" s="36">
        <v>381</v>
      </c>
      <c r="AA14" s="36">
        <v>212</v>
      </c>
      <c r="AB14" s="37"/>
      <c r="AC14" s="37"/>
      <c r="AD14" s="52"/>
      <c r="AE14" s="52"/>
      <c r="AF14" s="52"/>
      <c r="AG14" s="53"/>
      <c r="AH14" s="53"/>
      <c r="AI14" s="53"/>
      <c r="AJ14" s="53"/>
      <c r="AK14" s="64"/>
      <c r="AL14" s="64"/>
      <c r="AM14" s="64"/>
    </row>
    <row r="15" spans="2:39" x14ac:dyDescent="0.2">
      <c r="B15" s="46" t="s">
        <v>38</v>
      </c>
      <c r="C15" s="47" t="s">
        <v>159</v>
      </c>
      <c r="D15" s="62" t="s">
        <v>68</v>
      </c>
      <c r="E15" s="62"/>
      <c r="F15" s="62"/>
      <c r="G15" s="62"/>
      <c r="H15" s="62"/>
      <c r="I15" s="62"/>
      <c r="J15" s="62"/>
      <c r="K15" s="62"/>
      <c r="L15" s="62"/>
      <c r="M15" s="62"/>
      <c r="N15" s="62" t="s">
        <v>160</v>
      </c>
      <c r="O15" s="62"/>
      <c r="P15" s="62"/>
      <c r="Q15" s="62"/>
      <c r="R15" s="62"/>
      <c r="S15" s="62"/>
      <c r="V15" s="37"/>
      <c r="W15" s="37"/>
      <c r="X15" s="37"/>
      <c r="Y15" s="37"/>
      <c r="Z15" s="37"/>
      <c r="AA15" s="37"/>
      <c r="AB15" s="37"/>
      <c r="AC15" s="37"/>
      <c r="AD15" s="53"/>
      <c r="AE15" s="53"/>
      <c r="AF15" s="53"/>
      <c r="AG15" s="53"/>
      <c r="AH15" s="53"/>
      <c r="AI15" s="53"/>
      <c r="AJ15" s="53"/>
      <c r="AK15" s="64"/>
      <c r="AL15" s="64"/>
      <c r="AM15" s="64"/>
    </row>
    <row r="16" spans="2:39" x14ac:dyDescent="0.2">
      <c r="B16" s="39"/>
      <c r="C16" s="24">
        <v>1E-3</v>
      </c>
      <c r="D16" s="24">
        <v>245</v>
      </c>
      <c r="E16" s="24">
        <v>224</v>
      </c>
      <c r="F16" s="24">
        <v>278</v>
      </c>
      <c r="G16" s="24">
        <v>295</v>
      </c>
      <c r="H16" s="24">
        <v>270</v>
      </c>
      <c r="I16" s="24">
        <v>235</v>
      </c>
      <c r="J16" s="24">
        <v>131</v>
      </c>
      <c r="K16" s="24">
        <v>295</v>
      </c>
      <c r="L16" s="24"/>
      <c r="M16" s="24"/>
      <c r="N16" s="24">
        <v>358</v>
      </c>
      <c r="O16" s="24">
        <v>222</v>
      </c>
      <c r="P16" s="24">
        <v>185</v>
      </c>
      <c r="Q16" s="24">
        <v>214</v>
      </c>
      <c r="R16" s="24">
        <v>307</v>
      </c>
      <c r="S16" s="24">
        <v>213</v>
      </c>
      <c r="V16" s="65" t="s">
        <v>164</v>
      </c>
      <c r="W16" s="65"/>
      <c r="X16" s="65"/>
      <c r="Y16" s="65"/>
      <c r="Z16" s="65"/>
      <c r="AA16" s="65"/>
      <c r="AB16" s="6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2:39" x14ac:dyDescent="0.2">
      <c r="B17" s="39"/>
      <c r="C17" s="24">
        <v>3.9622329999999999E-3</v>
      </c>
      <c r="D17" s="24">
        <v>268</v>
      </c>
      <c r="E17" s="24">
        <v>285</v>
      </c>
      <c r="F17" s="24">
        <v>376</v>
      </c>
      <c r="G17" s="24">
        <v>366</v>
      </c>
      <c r="H17" s="24">
        <v>474</v>
      </c>
      <c r="I17" s="24">
        <v>336</v>
      </c>
      <c r="J17" s="24">
        <v>295</v>
      </c>
      <c r="K17" s="24">
        <v>277</v>
      </c>
      <c r="L17" s="24"/>
      <c r="M17" s="24"/>
      <c r="N17" s="24">
        <v>462</v>
      </c>
      <c r="O17" s="24">
        <v>306</v>
      </c>
      <c r="P17" s="24">
        <v>228</v>
      </c>
      <c r="Q17" s="24">
        <v>342</v>
      </c>
      <c r="R17" s="24">
        <v>223</v>
      </c>
      <c r="S17" s="24">
        <v>267</v>
      </c>
      <c r="V17" s="36">
        <v>358</v>
      </c>
      <c r="W17" s="36">
        <v>222</v>
      </c>
      <c r="X17" s="36">
        <v>185</v>
      </c>
      <c r="Y17" s="36">
        <v>214</v>
      </c>
      <c r="Z17" s="36">
        <v>307</v>
      </c>
      <c r="AA17" s="36">
        <v>213</v>
      </c>
      <c r="AB17" s="37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 spans="2:39" x14ac:dyDescent="0.2">
      <c r="B18" s="39"/>
      <c r="C18" s="24">
        <v>9.9526790000000007E-3</v>
      </c>
      <c r="D18" s="24">
        <v>435</v>
      </c>
      <c r="E18" s="24">
        <v>311</v>
      </c>
      <c r="F18" s="24">
        <v>439</v>
      </c>
      <c r="G18" s="24">
        <v>373</v>
      </c>
      <c r="H18" s="24">
        <v>431</v>
      </c>
      <c r="I18" s="24">
        <v>256</v>
      </c>
      <c r="J18" s="24">
        <v>428</v>
      </c>
      <c r="K18" s="24">
        <v>289</v>
      </c>
      <c r="L18" s="24"/>
      <c r="M18" s="24"/>
      <c r="N18" s="24">
        <v>430</v>
      </c>
      <c r="O18" s="24">
        <v>343</v>
      </c>
      <c r="P18" s="24">
        <v>321</v>
      </c>
      <c r="Q18" s="24">
        <v>276</v>
      </c>
      <c r="R18" s="24">
        <v>265</v>
      </c>
      <c r="S18" s="24">
        <v>285</v>
      </c>
      <c r="V18" s="36">
        <v>462</v>
      </c>
      <c r="W18" s="36">
        <v>306</v>
      </c>
      <c r="X18" s="36">
        <v>228</v>
      </c>
      <c r="Y18" s="36">
        <v>342</v>
      </c>
      <c r="Z18" s="36">
        <v>223</v>
      </c>
      <c r="AA18" s="36">
        <v>267</v>
      </c>
      <c r="AB18" s="37"/>
    </row>
    <row r="19" spans="2:39" x14ac:dyDescent="0.2">
      <c r="B19" s="39"/>
      <c r="C19" s="24">
        <v>2.5000000000000001E-2</v>
      </c>
      <c r="D19" s="24">
        <v>501</v>
      </c>
      <c r="E19" s="24">
        <v>373</v>
      </c>
      <c r="F19" s="24">
        <v>461</v>
      </c>
      <c r="G19" s="24">
        <v>403</v>
      </c>
      <c r="H19" s="24">
        <v>509</v>
      </c>
      <c r="I19" s="24">
        <v>369</v>
      </c>
      <c r="J19" s="24">
        <v>465</v>
      </c>
      <c r="K19" s="24">
        <v>423</v>
      </c>
      <c r="L19" s="24"/>
      <c r="M19" s="24"/>
      <c r="N19" s="24">
        <v>248</v>
      </c>
      <c r="O19" s="24">
        <v>342</v>
      </c>
      <c r="P19" s="24">
        <v>212</v>
      </c>
      <c r="Q19" s="24">
        <v>306</v>
      </c>
      <c r="R19" s="24">
        <v>228</v>
      </c>
      <c r="S19" s="24">
        <v>298</v>
      </c>
      <c r="V19" s="36">
        <v>430</v>
      </c>
      <c r="W19" s="36">
        <v>343</v>
      </c>
      <c r="X19" s="36">
        <v>321</v>
      </c>
      <c r="Y19" s="36">
        <v>276</v>
      </c>
      <c r="Z19" s="36">
        <v>265</v>
      </c>
      <c r="AA19" s="36">
        <v>285</v>
      </c>
      <c r="AB19" s="37"/>
    </row>
    <row r="20" spans="2:39" x14ac:dyDescent="0.2">
      <c r="B20" s="39"/>
      <c r="C20" s="24">
        <v>9.9526790000000004E-2</v>
      </c>
      <c r="D20" s="24">
        <v>558</v>
      </c>
      <c r="E20" s="24">
        <v>374</v>
      </c>
      <c r="F20" s="24">
        <v>429</v>
      </c>
      <c r="G20" s="24">
        <v>406</v>
      </c>
      <c r="H20" s="24">
        <v>501</v>
      </c>
      <c r="I20" s="24">
        <v>366</v>
      </c>
      <c r="J20" s="24">
        <v>514</v>
      </c>
      <c r="K20" s="24">
        <v>431</v>
      </c>
      <c r="L20" s="24"/>
      <c r="M20" s="24"/>
      <c r="N20" s="24">
        <v>317</v>
      </c>
      <c r="O20" s="24">
        <v>360</v>
      </c>
      <c r="P20" s="24">
        <v>274</v>
      </c>
      <c r="Q20" s="24">
        <v>259</v>
      </c>
      <c r="R20" s="24">
        <v>292</v>
      </c>
      <c r="S20" s="24">
        <v>328</v>
      </c>
      <c r="V20" s="36">
        <v>248</v>
      </c>
      <c r="W20" s="36">
        <v>342</v>
      </c>
      <c r="X20" s="36">
        <v>212</v>
      </c>
      <c r="Y20" s="36">
        <v>306</v>
      </c>
      <c r="Z20" s="36">
        <v>228</v>
      </c>
      <c r="AA20" s="36">
        <v>298</v>
      </c>
      <c r="AB20" s="37"/>
    </row>
    <row r="21" spans="2:39" x14ac:dyDescent="0.2">
      <c r="B21" s="39"/>
      <c r="C21" s="24">
        <v>0.25</v>
      </c>
      <c r="D21" s="24">
        <v>555</v>
      </c>
      <c r="E21" s="24">
        <v>483</v>
      </c>
      <c r="F21" s="24">
        <v>631</v>
      </c>
      <c r="G21" s="24">
        <v>484</v>
      </c>
      <c r="H21" s="24">
        <v>667</v>
      </c>
      <c r="I21" s="24">
        <v>449</v>
      </c>
      <c r="J21" s="24">
        <v>566</v>
      </c>
      <c r="K21" s="24">
        <v>606</v>
      </c>
      <c r="L21" s="24"/>
      <c r="M21" s="24"/>
      <c r="N21" s="24">
        <v>272</v>
      </c>
      <c r="O21" s="24">
        <v>407</v>
      </c>
      <c r="P21" s="24">
        <v>311</v>
      </c>
      <c r="Q21" s="24">
        <v>265</v>
      </c>
      <c r="R21" s="24">
        <v>248</v>
      </c>
      <c r="S21" s="24">
        <v>480</v>
      </c>
      <c r="V21" s="36">
        <v>317</v>
      </c>
      <c r="W21" s="36">
        <v>360</v>
      </c>
      <c r="X21" s="36">
        <v>274</v>
      </c>
      <c r="Y21" s="36">
        <v>259</v>
      </c>
      <c r="Z21" s="36">
        <v>292</v>
      </c>
      <c r="AA21" s="36">
        <v>328</v>
      </c>
      <c r="AB21" s="37"/>
    </row>
    <row r="22" spans="2:39" x14ac:dyDescent="0.2">
      <c r="B22" s="39"/>
      <c r="C22" s="24">
        <v>0.62797159999999996</v>
      </c>
      <c r="D22" s="24">
        <v>586</v>
      </c>
      <c r="E22" s="24">
        <v>448</v>
      </c>
      <c r="F22" s="24">
        <v>681</v>
      </c>
      <c r="G22" s="24">
        <v>557</v>
      </c>
      <c r="H22" s="24">
        <v>661</v>
      </c>
      <c r="I22" s="24">
        <v>463</v>
      </c>
      <c r="J22" s="24">
        <v>648</v>
      </c>
      <c r="K22" s="24">
        <v>566</v>
      </c>
      <c r="L22" s="24"/>
      <c r="M22" s="24"/>
      <c r="N22" s="24">
        <v>381</v>
      </c>
      <c r="O22" s="24">
        <v>441</v>
      </c>
      <c r="P22" s="24">
        <v>292</v>
      </c>
      <c r="Q22" s="24">
        <v>284</v>
      </c>
      <c r="R22" s="24">
        <v>336</v>
      </c>
      <c r="S22" s="24">
        <v>497</v>
      </c>
      <c r="V22" s="36">
        <v>272</v>
      </c>
      <c r="W22" s="36">
        <v>407</v>
      </c>
      <c r="X22" s="36">
        <v>311</v>
      </c>
      <c r="Y22" s="36">
        <v>265</v>
      </c>
      <c r="Z22" s="36">
        <v>248</v>
      </c>
      <c r="AA22" s="36">
        <v>480</v>
      </c>
      <c r="AB22" s="37"/>
    </row>
    <row r="23" spans="2:39" x14ac:dyDescent="0.2">
      <c r="B23" s="39"/>
      <c r="C23" s="24">
        <v>1.577393</v>
      </c>
      <c r="D23" s="24">
        <v>571</v>
      </c>
      <c r="E23" s="24">
        <v>480</v>
      </c>
      <c r="F23" s="24">
        <v>755</v>
      </c>
      <c r="G23" s="24">
        <v>533</v>
      </c>
      <c r="H23" s="24">
        <v>787</v>
      </c>
      <c r="I23" s="24">
        <v>509</v>
      </c>
      <c r="J23" s="24">
        <v>650</v>
      </c>
      <c r="K23" s="24">
        <v>616</v>
      </c>
      <c r="L23" s="24"/>
      <c r="M23" s="24"/>
      <c r="N23" s="24">
        <v>422</v>
      </c>
      <c r="O23" s="24">
        <v>472</v>
      </c>
      <c r="P23" s="24">
        <v>351</v>
      </c>
      <c r="Q23" s="24">
        <v>267</v>
      </c>
      <c r="R23" s="24">
        <v>310</v>
      </c>
      <c r="S23" s="24">
        <v>475</v>
      </c>
      <c r="V23" s="36">
        <v>381</v>
      </c>
      <c r="W23" s="36">
        <v>441</v>
      </c>
      <c r="X23" s="36">
        <v>292</v>
      </c>
      <c r="Y23" s="36">
        <v>284</v>
      </c>
      <c r="Z23" s="36">
        <v>336</v>
      </c>
      <c r="AA23" s="36">
        <v>497</v>
      </c>
      <c r="AB23" s="37"/>
    </row>
    <row r="24" spans="2:39" x14ac:dyDescent="0.2">
      <c r="B24" s="39"/>
      <c r="C24" s="24">
        <v>3.1473140000000002</v>
      </c>
      <c r="D24" s="24">
        <v>613</v>
      </c>
      <c r="E24" s="24">
        <v>528</v>
      </c>
      <c r="F24" s="24">
        <v>770</v>
      </c>
      <c r="G24" s="24">
        <v>591</v>
      </c>
      <c r="H24" s="24">
        <v>767</v>
      </c>
      <c r="I24" s="24">
        <v>562</v>
      </c>
      <c r="J24" s="24">
        <v>808</v>
      </c>
      <c r="K24" s="24">
        <v>623</v>
      </c>
      <c r="L24" s="24"/>
      <c r="M24" s="24"/>
      <c r="N24" s="24">
        <v>435</v>
      </c>
      <c r="O24" s="24">
        <v>484</v>
      </c>
      <c r="P24" s="24">
        <v>409</v>
      </c>
      <c r="Q24" s="24">
        <v>358</v>
      </c>
      <c r="R24" s="24">
        <v>364</v>
      </c>
      <c r="S24" s="24">
        <v>528</v>
      </c>
      <c r="V24" s="36">
        <v>422</v>
      </c>
      <c r="W24" s="36">
        <v>472</v>
      </c>
      <c r="X24" s="36">
        <v>351</v>
      </c>
      <c r="Y24" s="36">
        <v>267</v>
      </c>
      <c r="Z24" s="36">
        <v>310</v>
      </c>
      <c r="AA24" s="36">
        <v>475</v>
      </c>
      <c r="AB24" s="37"/>
    </row>
    <row r="25" spans="2:39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V25" s="36">
        <v>435</v>
      </c>
      <c r="W25" s="36">
        <v>484</v>
      </c>
      <c r="X25" s="36">
        <v>409</v>
      </c>
      <c r="Y25" s="36">
        <v>358</v>
      </c>
      <c r="Z25" s="36">
        <v>364</v>
      </c>
      <c r="AA25" s="36">
        <v>528</v>
      </c>
      <c r="AB25" s="37"/>
    </row>
    <row r="26" spans="2:39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V26" s="38"/>
      <c r="W26" s="39"/>
      <c r="X26" s="39"/>
      <c r="Y26" s="39"/>
      <c r="Z26" s="39"/>
      <c r="AA26" s="39"/>
      <c r="AB26" s="39"/>
    </row>
    <row r="28" spans="2:39" x14ac:dyDescent="0.2">
      <c r="B28" s="28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60"/>
      <c r="N28" s="60"/>
      <c r="O28" s="60"/>
      <c r="P28" s="60"/>
      <c r="Q28" s="60"/>
      <c r="R28" s="60"/>
      <c r="S28" s="60"/>
      <c r="U28" s="60"/>
      <c r="V28" s="60"/>
      <c r="W28" s="60"/>
      <c r="X28" s="60"/>
    </row>
    <row r="29" spans="2:39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U29" s="1"/>
      <c r="V29" s="1"/>
      <c r="W29" s="1"/>
      <c r="X29" s="1"/>
    </row>
    <row r="30" spans="2:39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U30" s="1"/>
      <c r="V30" s="1"/>
      <c r="W30" s="1"/>
      <c r="X30" s="1"/>
    </row>
    <row r="31" spans="2:3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U31" s="1"/>
      <c r="V31" s="1"/>
      <c r="W31" s="1"/>
      <c r="X31" s="1"/>
    </row>
    <row r="32" spans="2:39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U32" s="1"/>
      <c r="V32" s="1"/>
      <c r="W32" s="1"/>
      <c r="X32" s="1"/>
    </row>
    <row r="33" spans="1:24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U33" s="1"/>
      <c r="V33" s="1"/>
      <c r="W33" s="1"/>
      <c r="X33" s="1"/>
    </row>
    <row r="34" spans="1:24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U34" s="1"/>
      <c r="V34" s="1"/>
      <c r="W34" s="1"/>
      <c r="X34" s="1"/>
    </row>
    <row r="35" spans="1:24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U35" s="1"/>
      <c r="V35" s="1"/>
      <c r="W35" s="1"/>
      <c r="X35" s="1"/>
    </row>
    <row r="36" spans="1:24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U36" s="1"/>
      <c r="V36" s="1"/>
      <c r="W36" s="1"/>
      <c r="X36" s="1"/>
    </row>
    <row r="37" spans="1:24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U37" s="1"/>
      <c r="V37" s="1"/>
      <c r="W37" s="1"/>
      <c r="X37" s="1"/>
    </row>
    <row r="40" spans="1:24" x14ac:dyDescent="0.2">
      <c r="A40" s="28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mergeCells count="26">
    <mergeCell ref="AK14:AM14"/>
    <mergeCell ref="AK15:AM15"/>
    <mergeCell ref="AK12:AM12"/>
    <mergeCell ref="AK13:AM13"/>
    <mergeCell ref="AK10:AM10"/>
    <mergeCell ref="AK11:AM11"/>
    <mergeCell ref="AK8:AM8"/>
    <mergeCell ref="AK9:AM9"/>
    <mergeCell ref="AK6:AM6"/>
    <mergeCell ref="AK7:AM7"/>
    <mergeCell ref="V4:AJ4"/>
    <mergeCell ref="AK4:AM4"/>
    <mergeCell ref="AK5:AM5"/>
    <mergeCell ref="V5:AC5"/>
    <mergeCell ref="H3:I3"/>
    <mergeCell ref="D4:M4"/>
    <mergeCell ref="N4:S4"/>
    <mergeCell ref="B40:K40"/>
    <mergeCell ref="L40:T40"/>
    <mergeCell ref="U40:X40"/>
    <mergeCell ref="D15:M15"/>
    <mergeCell ref="N15:S15"/>
    <mergeCell ref="C28:L28"/>
    <mergeCell ref="M28:S28"/>
    <mergeCell ref="U28:X28"/>
    <mergeCell ref="V16:AB1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EC03-19A0-4820-982E-BBAA3ACCD6BD}">
  <dimension ref="B3:E12"/>
  <sheetViews>
    <sheetView workbookViewId="0">
      <selection activeCell="R32" sqref="R32"/>
    </sheetView>
  </sheetViews>
  <sheetFormatPr baseColWidth="10" defaultColWidth="8.83203125" defaultRowHeight="15" x14ac:dyDescent="0.2"/>
  <cols>
    <col min="2" max="2" width="17.6640625" bestFit="1" customWidth="1"/>
    <col min="3" max="3" width="23.33203125" bestFit="1" customWidth="1"/>
    <col min="4" max="4" width="20.6640625" bestFit="1" customWidth="1"/>
    <col min="5" max="5" width="24.6640625" bestFit="1" customWidth="1"/>
  </cols>
  <sheetData>
    <row r="3" spans="2:5" x14ac:dyDescent="0.2">
      <c r="D3" s="9" t="s">
        <v>72</v>
      </c>
    </row>
    <row r="5" spans="2:5" ht="16" x14ac:dyDescent="0.2">
      <c r="B5" s="10" t="s">
        <v>39</v>
      </c>
      <c r="C5" s="14" t="s">
        <v>40</v>
      </c>
      <c r="D5" s="15" t="s">
        <v>168</v>
      </c>
      <c r="E5" s="14" t="s">
        <v>169</v>
      </c>
    </row>
    <row r="6" spans="2:5" x14ac:dyDescent="0.2">
      <c r="C6" s="11">
        <v>178</v>
      </c>
      <c r="D6" s="11">
        <v>143</v>
      </c>
      <c r="E6" s="11">
        <v>202</v>
      </c>
    </row>
    <row r="7" spans="2:5" x14ac:dyDescent="0.2">
      <c r="C7" s="11">
        <v>171</v>
      </c>
      <c r="D7" s="11">
        <v>116</v>
      </c>
      <c r="E7" s="11">
        <v>163</v>
      </c>
    </row>
    <row r="8" spans="2:5" x14ac:dyDescent="0.2">
      <c r="C8" s="11">
        <v>210</v>
      </c>
      <c r="D8" s="11">
        <v>96</v>
      </c>
      <c r="E8" s="11">
        <v>202</v>
      </c>
    </row>
    <row r="9" spans="2:5" x14ac:dyDescent="0.2">
      <c r="C9" s="11">
        <v>262</v>
      </c>
      <c r="D9" s="11">
        <v>91</v>
      </c>
      <c r="E9" s="11">
        <v>118</v>
      </c>
    </row>
    <row r="10" spans="2:5" x14ac:dyDescent="0.2">
      <c r="C10" s="11">
        <v>163</v>
      </c>
      <c r="D10" s="11">
        <v>98</v>
      </c>
      <c r="E10" s="11">
        <v>140</v>
      </c>
    </row>
    <row r="11" spans="2:5" x14ac:dyDescent="0.2">
      <c r="C11" s="11">
        <v>164</v>
      </c>
      <c r="D11" s="11"/>
      <c r="E11" s="11">
        <v>187</v>
      </c>
    </row>
    <row r="12" spans="2:5" x14ac:dyDescent="0.2">
      <c r="C12" s="11">
        <v>228</v>
      </c>
      <c r="D12" s="11"/>
      <c r="E12" s="1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15B3-F592-484C-9430-DAC10E36AC5D}">
  <dimension ref="A4:X25"/>
  <sheetViews>
    <sheetView workbookViewId="0">
      <selection activeCell="S32" sqref="S32"/>
    </sheetView>
  </sheetViews>
  <sheetFormatPr baseColWidth="10" defaultColWidth="8.83203125" defaultRowHeight="15" x14ac:dyDescent="0.2"/>
  <sheetData>
    <row r="4" spans="1:24" x14ac:dyDescent="0.2">
      <c r="A4" s="10"/>
      <c r="B4" s="50" t="s">
        <v>159</v>
      </c>
      <c r="C4" s="62" t="s">
        <v>77</v>
      </c>
      <c r="D4" s="62"/>
      <c r="E4" s="62"/>
      <c r="F4" s="62"/>
      <c r="G4" s="62"/>
      <c r="H4" s="62"/>
      <c r="I4" s="62"/>
      <c r="J4" s="62"/>
      <c r="K4" s="62"/>
      <c r="L4" s="62"/>
      <c r="M4" s="67" t="s">
        <v>171</v>
      </c>
      <c r="N4" s="67"/>
      <c r="O4" s="67"/>
      <c r="P4" s="67"/>
      <c r="Q4" s="67"/>
      <c r="R4" s="67"/>
      <c r="S4" s="67"/>
      <c r="T4" s="10"/>
      <c r="U4" s="67" t="s">
        <v>172</v>
      </c>
      <c r="V4" s="67"/>
      <c r="W4" s="67"/>
      <c r="X4" s="67"/>
    </row>
    <row r="5" spans="1:24" x14ac:dyDescent="0.2">
      <c r="B5" s="1">
        <v>1E-3</v>
      </c>
      <c r="C5" s="1">
        <v>8.2530000000000001</v>
      </c>
      <c r="D5" s="1">
        <v>26.13</v>
      </c>
      <c r="E5" s="1">
        <v>91.26</v>
      </c>
      <c r="F5" s="1">
        <v>1.96</v>
      </c>
      <c r="G5" s="1">
        <v>22</v>
      </c>
      <c r="H5" s="1">
        <v>29.42</v>
      </c>
      <c r="I5" s="1">
        <v>10.89</v>
      </c>
      <c r="J5" s="1"/>
      <c r="K5" s="1"/>
      <c r="L5" s="1"/>
      <c r="M5" s="1">
        <v>41.31</v>
      </c>
      <c r="N5" s="1">
        <v>14.17</v>
      </c>
      <c r="O5" s="1">
        <v>11.1</v>
      </c>
      <c r="P5" s="1">
        <v>11.75</v>
      </c>
      <c r="Q5" s="1">
        <v>1.2330000000000001</v>
      </c>
      <c r="R5" s="1">
        <v>16</v>
      </c>
      <c r="S5" s="1"/>
      <c r="U5" s="1">
        <v>10.43</v>
      </c>
      <c r="V5" s="1">
        <v>12.36</v>
      </c>
      <c r="W5" s="1">
        <v>4.7969999999999997</v>
      </c>
      <c r="X5" s="1">
        <v>8.4160000000000004</v>
      </c>
    </row>
    <row r="6" spans="1:24" x14ac:dyDescent="0.2">
      <c r="B6" s="1">
        <v>3.9622329999999999E-3</v>
      </c>
      <c r="C6" s="1">
        <v>60.45</v>
      </c>
      <c r="D6" s="1">
        <v>26.5</v>
      </c>
      <c r="E6" s="1">
        <v>11.26</v>
      </c>
      <c r="F6" s="1">
        <v>10.130000000000001</v>
      </c>
      <c r="G6" s="1">
        <v>16.27</v>
      </c>
      <c r="H6" s="1">
        <v>25.92</v>
      </c>
      <c r="I6" s="1">
        <v>2.3730000000000002</v>
      </c>
      <c r="J6" s="1"/>
      <c r="K6" s="1"/>
      <c r="L6" s="1"/>
      <c r="M6" s="1">
        <v>59.52</v>
      </c>
      <c r="N6" s="1">
        <v>58.29</v>
      </c>
      <c r="O6" s="1">
        <v>0.52100000000000002</v>
      </c>
      <c r="P6" s="1">
        <v>11.37</v>
      </c>
      <c r="Q6" s="1">
        <v>11.95</v>
      </c>
      <c r="R6" s="1">
        <v>20</v>
      </c>
      <c r="S6" s="1"/>
      <c r="U6" s="1">
        <v>30.35</v>
      </c>
      <c r="V6" s="1">
        <v>20.74</v>
      </c>
      <c r="W6" s="1">
        <v>13.69</v>
      </c>
      <c r="X6" s="1">
        <v>18.41</v>
      </c>
    </row>
    <row r="7" spans="1:24" x14ac:dyDescent="0.2">
      <c r="B7" s="1">
        <v>9.9526790000000007E-3</v>
      </c>
      <c r="C7" s="1">
        <v>54.24</v>
      </c>
      <c r="D7" s="1">
        <v>19.14</v>
      </c>
      <c r="E7" s="1">
        <v>13.09</v>
      </c>
      <c r="F7" s="1">
        <v>22.6</v>
      </c>
      <c r="G7" s="1">
        <v>41.1</v>
      </c>
      <c r="H7" s="1">
        <v>14.86</v>
      </c>
      <c r="I7" s="1">
        <v>38.799999999999997</v>
      </c>
      <c r="J7" s="1"/>
      <c r="K7" s="1"/>
      <c r="L7" s="1"/>
      <c r="M7" s="1">
        <v>39.299999999999997</v>
      </c>
      <c r="N7" s="1">
        <v>22.4</v>
      </c>
      <c r="O7" s="1">
        <v>10.94</v>
      </c>
      <c r="P7" s="1">
        <v>8.8379999999999992</v>
      </c>
      <c r="Q7" s="1">
        <v>51.1</v>
      </c>
      <c r="R7" s="1">
        <v>53</v>
      </c>
      <c r="S7" s="1"/>
      <c r="U7" s="1">
        <v>9.5109999999999992</v>
      </c>
      <c r="V7" s="1">
        <v>61.4</v>
      </c>
      <c r="W7" s="1">
        <v>10.09</v>
      </c>
      <c r="X7" s="1">
        <v>6.98</v>
      </c>
    </row>
    <row r="8" spans="1:24" x14ac:dyDescent="0.2">
      <c r="B8" s="1">
        <v>2.5000000000000001E-2</v>
      </c>
      <c r="C8" s="1">
        <v>26.18</v>
      </c>
      <c r="D8" s="1">
        <v>17.93</v>
      </c>
      <c r="E8" s="1">
        <v>46.62</v>
      </c>
      <c r="F8" s="1">
        <v>61.41</v>
      </c>
      <c r="G8" s="1">
        <v>61.77</v>
      </c>
      <c r="H8" s="1">
        <v>76</v>
      </c>
      <c r="I8" s="1">
        <v>41</v>
      </c>
      <c r="J8" s="1"/>
      <c r="K8" s="1"/>
      <c r="L8" s="1"/>
      <c r="M8" s="1">
        <v>5.2629999999999999</v>
      </c>
      <c r="N8" s="1">
        <v>80.11</v>
      </c>
      <c r="O8" s="1">
        <v>4.7300000000000004</v>
      </c>
      <c r="P8" s="1">
        <v>26.73</v>
      </c>
      <c r="Q8" s="1">
        <v>88.77</v>
      </c>
      <c r="R8" s="1">
        <v>40</v>
      </c>
      <c r="S8" s="1"/>
      <c r="U8" s="1">
        <v>42.88</v>
      </c>
      <c r="V8" s="1">
        <v>27.19</v>
      </c>
      <c r="W8" s="1">
        <v>36.28</v>
      </c>
      <c r="X8" s="1">
        <v>95.94</v>
      </c>
    </row>
    <row r="9" spans="1:24" x14ac:dyDescent="0.2">
      <c r="B9" s="1">
        <v>9.9526790000000004E-2</v>
      </c>
      <c r="C9" s="1">
        <v>152.1</v>
      </c>
      <c r="D9" s="1">
        <v>27.65</v>
      </c>
      <c r="E9" s="1">
        <v>115.7</v>
      </c>
      <c r="F9" s="1">
        <v>164.9</v>
      </c>
      <c r="G9" s="1">
        <v>135</v>
      </c>
      <c r="H9" s="1">
        <v>98</v>
      </c>
      <c r="I9" s="1">
        <v>147.30000000000001</v>
      </c>
      <c r="J9" s="1"/>
      <c r="K9" s="1"/>
      <c r="L9" s="1"/>
      <c r="M9" s="1">
        <v>132.9</v>
      </c>
      <c r="N9" s="1">
        <v>147.30000000000001</v>
      </c>
      <c r="O9" s="1">
        <v>130.1</v>
      </c>
      <c r="P9" s="1">
        <v>95.33</v>
      </c>
      <c r="Q9" s="1">
        <v>116.1</v>
      </c>
      <c r="R9" s="1">
        <v>151</v>
      </c>
      <c r="S9" s="1"/>
      <c r="U9" s="1">
        <v>44.2</v>
      </c>
      <c r="V9" s="1">
        <v>64.59</v>
      </c>
      <c r="W9" s="1">
        <v>72.099999999999994</v>
      </c>
      <c r="X9" s="1">
        <v>54.29</v>
      </c>
    </row>
    <row r="10" spans="1:24" x14ac:dyDescent="0.2">
      <c r="B10" s="1">
        <v>0.25</v>
      </c>
      <c r="C10" s="1">
        <v>151.30000000000001</v>
      </c>
      <c r="D10" s="1">
        <v>55.73</v>
      </c>
      <c r="E10" s="1">
        <v>129.19999999999999</v>
      </c>
      <c r="F10" s="1">
        <v>220</v>
      </c>
      <c r="G10" s="1">
        <v>151.69999999999999</v>
      </c>
      <c r="H10" s="1">
        <v>114.5</v>
      </c>
      <c r="I10" s="1">
        <v>147.6</v>
      </c>
      <c r="J10" s="1"/>
      <c r="K10" s="1"/>
      <c r="L10" s="1"/>
      <c r="M10" s="1">
        <v>142.4</v>
      </c>
      <c r="N10" s="1">
        <v>223.8</v>
      </c>
      <c r="O10" s="1">
        <v>95.25</v>
      </c>
      <c r="P10" s="1">
        <v>175.7</v>
      </c>
      <c r="Q10" s="1">
        <v>257.8</v>
      </c>
      <c r="R10" s="1">
        <v>115</v>
      </c>
      <c r="S10" s="1"/>
      <c r="U10" s="1">
        <v>88.04</v>
      </c>
      <c r="V10" s="1">
        <v>82.03</v>
      </c>
      <c r="W10" s="1">
        <v>103.4</v>
      </c>
      <c r="X10" s="1">
        <v>112.3</v>
      </c>
    </row>
    <row r="11" spans="1:24" x14ac:dyDescent="0.2">
      <c r="B11" s="1">
        <v>0.62797159999999996</v>
      </c>
      <c r="C11" s="1">
        <v>324.5</v>
      </c>
      <c r="D11" s="1">
        <v>150.4</v>
      </c>
      <c r="E11" s="1">
        <v>248.2</v>
      </c>
      <c r="F11" s="1">
        <v>260.89999999999998</v>
      </c>
      <c r="G11" s="1">
        <v>268</v>
      </c>
      <c r="H11" s="1">
        <v>210.8</v>
      </c>
      <c r="I11" s="1">
        <v>246.3</v>
      </c>
      <c r="J11" s="1"/>
      <c r="K11" s="1"/>
      <c r="L11" s="1"/>
      <c r="M11" s="1">
        <v>183.8</v>
      </c>
      <c r="N11" s="1">
        <v>285.3</v>
      </c>
      <c r="O11" s="1">
        <v>159.69999999999999</v>
      </c>
      <c r="P11" s="1">
        <v>233.4</v>
      </c>
      <c r="Q11" s="1">
        <v>207.4</v>
      </c>
      <c r="R11" s="1">
        <v>133</v>
      </c>
      <c r="S11" s="1"/>
      <c r="U11" s="1">
        <v>62.57</v>
      </c>
      <c r="V11" s="1">
        <v>107.6</v>
      </c>
      <c r="W11" s="1">
        <v>157</v>
      </c>
      <c r="X11" s="1">
        <v>113.4</v>
      </c>
    </row>
    <row r="12" spans="1:24" x14ac:dyDescent="0.2">
      <c r="B12" s="1">
        <v>1.577393</v>
      </c>
      <c r="C12" s="1">
        <v>381.5</v>
      </c>
      <c r="D12" s="1">
        <v>243.9</v>
      </c>
      <c r="E12" s="1">
        <v>305.7</v>
      </c>
      <c r="F12" s="1">
        <v>309.89999999999998</v>
      </c>
      <c r="G12" s="1">
        <v>361.1</v>
      </c>
      <c r="H12" s="1">
        <v>346.8</v>
      </c>
      <c r="I12" s="1">
        <v>295.2</v>
      </c>
      <c r="J12" s="1"/>
      <c r="K12" s="1"/>
      <c r="L12" s="1"/>
      <c r="M12" s="1">
        <v>233.2</v>
      </c>
      <c r="N12" s="1">
        <v>363.4</v>
      </c>
      <c r="O12" s="1">
        <v>235.5</v>
      </c>
      <c r="P12" s="1">
        <v>275.39999999999998</v>
      </c>
      <c r="Q12" s="1">
        <v>263.10000000000002</v>
      </c>
      <c r="R12" s="1">
        <v>201</v>
      </c>
      <c r="S12" s="1"/>
      <c r="U12" s="1">
        <v>105.6</v>
      </c>
      <c r="V12" s="1">
        <v>69.03</v>
      </c>
      <c r="W12" s="1">
        <v>151.6</v>
      </c>
      <c r="X12" s="1">
        <v>87.35</v>
      </c>
    </row>
    <row r="13" spans="1:24" x14ac:dyDescent="0.2">
      <c r="B13" s="1">
        <v>3.1473140000000002</v>
      </c>
      <c r="C13" s="1">
        <v>381.5</v>
      </c>
      <c r="D13" s="1">
        <v>307</v>
      </c>
      <c r="E13" s="1">
        <v>358.9</v>
      </c>
      <c r="F13" s="1">
        <v>314.60000000000002</v>
      </c>
      <c r="G13" s="1">
        <v>375.1</v>
      </c>
      <c r="H13" s="1">
        <v>299.8</v>
      </c>
      <c r="I13" s="1">
        <v>363.9</v>
      </c>
      <c r="J13" s="1"/>
      <c r="K13" s="1"/>
      <c r="L13" s="1"/>
      <c r="M13" s="1">
        <v>303</v>
      </c>
      <c r="N13" s="1">
        <v>414.3</v>
      </c>
      <c r="O13" s="1">
        <v>308.5</v>
      </c>
      <c r="P13" s="1">
        <v>317.10000000000002</v>
      </c>
      <c r="Q13" s="1">
        <v>324.39999999999998</v>
      </c>
      <c r="R13" s="1">
        <v>212</v>
      </c>
      <c r="S13" s="1"/>
      <c r="U13" s="1">
        <v>158</v>
      </c>
      <c r="V13" s="1">
        <v>194</v>
      </c>
      <c r="W13" s="1">
        <v>208.1</v>
      </c>
      <c r="X13" s="1">
        <v>159.5</v>
      </c>
    </row>
    <row r="16" spans="1:24" x14ac:dyDescent="0.2">
      <c r="A16" s="50" t="s">
        <v>159</v>
      </c>
      <c r="B16" s="62" t="s">
        <v>77</v>
      </c>
      <c r="C16" s="62"/>
      <c r="D16" s="62"/>
      <c r="E16" s="62"/>
      <c r="F16" s="62"/>
      <c r="G16" s="62"/>
      <c r="H16" s="62"/>
      <c r="I16" s="62"/>
      <c r="J16" s="62"/>
      <c r="K16" s="62"/>
      <c r="L16" s="67" t="s">
        <v>171</v>
      </c>
      <c r="M16" s="67"/>
      <c r="N16" s="67"/>
      <c r="O16" s="67"/>
      <c r="P16" s="67"/>
      <c r="Q16" s="67"/>
      <c r="R16" s="67"/>
      <c r="S16" s="67"/>
      <c r="T16" s="67"/>
      <c r="U16" s="67" t="s">
        <v>173</v>
      </c>
      <c r="V16" s="67"/>
      <c r="W16" s="67"/>
      <c r="X16" s="67"/>
    </row>
    <row r="17" spans="1:24" x14ac:dyDescent="0.2">
      <c r="A17" s="1">
        <v>1E-3</v>
      </c>
      <c r="B17" s="1" t="s">
        <v>163</v>
      </c>
      <c r="C17" s="1">
        <v>196.9</v>
      </c>
      <c r="D17" s="1">
        <v>131.9</v>
      </c>
      <c r="E17" s="1">
        <v>102.6</v>
      </c>
      <c r="F17" s="1">
        <v>283.60000000000002</v>
      </c>
      <c r="G17" s="1">
        <v>197.4</v>
      </c>
      <c r="H17" s="1">
        <v>344.4</v>
      </c>
      <c r="I17" s="1"/>
      <c r="J17" s="1"/>
      <c r="K17" s="1"/>
      <c r="L17" s="1">
        <v>340.5</v>
      </c>
      <c r="M17" s="1">
        <v>258.5</v>
      </c>
      <c r="N17" s="1">
        <v>351.8</v>
      </c>
      <c r="O17" s="1">
        <v>304.39999999999998</v>
      </c>
      <c r="P17" s="1">
        <v>301.8</v>
      </c>
      <c r="Q17" s="1">
        <v>465</v>
      </c>
      <c r="R17" s="1"/>
      <c r="S17" s="1"/>
      <c r="T17" s="1"/>
      <c r="U17" s="1">
        <v>240.3</v>
      </c>
      <c r="V17" s="1">
        <v>243.6</v>
      </c>
      <c r="W17" s="1">
        <v>230.4</v>
      </c>
      <c r="X17" s="1">
        <v>283.39999999999998</v>
      </c>
    </row>
    <row r="18" spans="1:24" x14ac:dyDescent="0.2">
      <c r="A18" s="1">
        <v>3.9622329999999999E-3</v>
      </c>
      <c r="B18" s="1">
        <v>487.8</v>
      </c>
      <c r="C18" s="1">
        <v>230.7</v>
      </c>
      <c r="D18" s="1">
        <v>275</v>
      </c>
      <c r="E18" s="1">
        <v>175.3</v>
      </c>
      <c r="F18" s="1">
        <v>528.9</v>
      </c>
      <c r="G18" s="1">
        <v>460.3</v>
      </c>
      <c r="H18" s="1">
        <v>531</v>
      </c>
      <c r="I18" s="1"/>
      <c r="J18" s="1"/>
      <c r="K18" s="1"/>
      <c r="L18" s="1">
        <v>376.1</v>
      </c>
      <c r="M18" s="1">
        <v>371.6</v>
      </c>
      <c r="N18" s="1">
        <v>425.8</v>
      </c>
      <c r="O18" s="1">
        <v>509.8</v>
      </c>
      <c r="P18" s="1">
        <v>372.1</v>
      </c>
      <c r="Q18" s="1">
        <v>487</v>
      </c>
      <c r="R18" s="1"/>
      <c r="S18" s="1"/>
      <c r="T18" s="1"/>
      <c r="U18" s="1">
        <v>265.7</v>
      </c>
      <c r="V18" s="1">
        <v>298.39999999999998</v>
      </c>
      <c r="W18" s="1">
        <v>335.3</v>
      </c>
      <c r="X18" s="1">
        <v>313.39999999999998</v>
      </c>
    </row>
    <row r="19" spans="1:24" x14ac:dyDescent="0.2">
      <c r="A19" s="1">
        <v>9.9526790000000007E-3</v>
      </c>
      <c r="B19" s="1">
        <v>489.8</v>
      </c>
      <c r="C19" s="1">
        <v>350.3</v>
      </c>
      <c r="D19" s="1">
        <v>428.3</v>
      </c>
      <c r="E19" s="1">
        <v>251.7</v>
      </c>
      <c r="F19" s="1">
        <v>487.7</v>
      </c>
      <c r="G19" s="1">
        <v>626.5</v>
      </c>
      <c r="H19" s="1">
        <v>452.1</v>
      </c>
      <c r="I19" s="1"/>
      <c r="J19" s="1"/>
      <c r="K19" s="1"/>
      <c r="L19" s="1">
        <v>430.4</v>
      </c>
      <c r="M19" s="1">
        <v>529.20000000000005</v>
      </c>
      <c r="N19" s="1">
        <v>288.3</v>
      </c>
      <c r="O19" s="1">
        <v>572.9</v>
      </c>
      <c r="P19" s="1">
        <v>406.7</v>
      </c>
      <c r="Q19" s="1">
        <v>495</v>
      </c>
      <c r="R19" s="1"/>
      <c r="S19" s="1"/>
      <c r="T19" s="1"/>
      <c r="U19" s="1">
        <v>258.3</v>
      </c>
      <c r="V19" s="1">
        <v>330.5</v>
      </c>
      <c r="W19" s="1">
        <v>312.7</v>
      </c>
      <c r="X19" s="1">
        <v>215.9</v>
      </c>
    </row>
    <row r="20" spans="1:24" x14ac:dyDescent="0.2">
      <c r="A20" s="1">
        <v>2.5000000000000001E-2</v>
      </c>
      <c r="B20" s="1">
        <v>529.9</v>
      </c>
      <c r="C20" s="1">
        <v>606.1</v>
      </c>
      <c r="D20" s="1">
        <v>465.5</v>
      </c>
      <c r="E20" s="1">
        <v>241.9</v>
      </c>
      <c r="F20" s="1">
        <v>517.4</v>
      </c>
      <c r="G20" s="1">
        <v>456.1</v>
      </c>
      <c r="H20" s="1">
        <v>488.8</v>
      </c>
      <c r="I20" s="1"/>
      <c r="J20" s="1"/>
      <c r="K20" s="1"/>
      <c r="L20" s="1">
        <v>357.9</v>
      </c>
      <c r="M20" s="1">
        <v>611.14</v>
      </c>
      <c r="N20" s="1">
        <v>362.7</v>
      </c>
      <c r="O20" s="1">
        <v>472.3</v>
      </c>
      <c r="P20" s="1">
        <v>468</v>
      </c>
      <c r="Q20" s="1">
        <v>531</v>
      </c>
      <c r="R20" s="1"/>
      <c r="S20" s="1"/>
      <c r="T20" s="1"/>
      <c r="U20" s="1">
        <v>252.8</v>
      </c>
      <c r="V20" s="1">
        <v>310.39999999999998</v>
      </c>
      <c r="W20" s="1">
        <v>225.8</v>
      </c>
      <c r="X20" s="1">
        <v>279</v>
      </c>
    </row>
    <row r="21" spans="1:24" x14ac:dyDescent="0.2">
      <c r="A21" s="1">
        <v>9.9526790000000004E-2</v>
      </c>
      <c r="B21" s="1">
        <v>460.2</v>
      </c>
      <c r="C21" s="1">
        <v>625.1</v>
      </c>
      <c r="D21" s="1">
        <v>482.7</v>
      </c>
      <c r="E21" s="1">
        <v>420.2</v>
      </c>
      <c r="F21" s="1">
        <v>526.4</v>
      </c>
      <c r="G21" s="1">
        <v>538.1</v>
      </c>
      <c r="H21" s="1">
        <v>557.4</v>
      </c>
      <c r="I21" s="1"/>
      <c r="J21" s="1"/>
      <c r="K21" s="1"/>
      <c r="L21" s="1">
        <v>381.8</v>
      </c>
      <c r="M21" s="1">
        <v>611.6</v>
      </c>
      <c r="N21" s="1">
        <v>435.3</v>
      </c>
      <c r="O21" s="1">
        <v>522.6</v>
      </c>
      <c r="P21" s="1">
        <v>462.8</v>
      </c>
      <c r="Q21" s="1">
        <v>547</v>
      </c>
      <c r="R21" s="1"/>
      <c r="S21" s="1"/>
      <c r="T21" s="1"/>
      <c r="U21" s="1">
        <v>264.3</v>
      </c>
      <c r="V21" s="1">
        <v>308.10000000000002</v>
      </c>
      <c r="W21" s="1">
        <v>362.5</v>
      </c>
      <c r="X21" s="1">
        <v>341.8</v>
      </c>
    </row>
    <row r="22" spans="1:24" x14ac:dyDescent="0.2">
      <c r="A22" s="1">
        <v>0.25</v>
      </c>
      <c r="B22" s="1">
        <v>569.1</v>
      </c>
      <c r="C22" s="1">
        <v>580.1</v>
      </c>
      <c r="D22" s="1">
        <v>566.4</v>
      </c>
      <c r="E22" s="1">
        <v>505.3</v>
      </c>
      <c r="F22" s="1">
        <v>592</v>
      </c>
      <c r="G22" s="1">
        <v>514.29999999999995</v>
      </c>
      <c r="H22" s="1">
        <v>605.5</v>
      </c>
      <c r="I22" s="1"/>
      <c r="J22" s="1"/>
      <c r="K22" s="1"/>
      <c r="L22" s="1">
        <v>459.4</v>
      </c>
      <c r="M22" s="1">
        <v>697.4</v>
      </c>
      <c r="N22" s="1">
        <v>557.5</v>
      </c>
      <c r="O22" s="1">
        <v>653.29999999999995</v>
      </c>
      <c r="P22" s="1">
        <v>563</v>
      </c>
      <c r="Q22" s="1">
        <v>611</v>
      </c>
      <c r="R22" s="1"/>
      <c r="S22" s="1"/>
      <c r="T22" s="1"/>
      <c r="U22" s="1">
        <v>230.3</v>
      </c>
      <c r="V22" s="1">
        <v>406.3</v>
      </c>
      <c r="W22" s="1">
        <v>446.1</v>
      </c>
      <c r="X22" s="1">
        <v>387.8</v>
      </c>
    </row>
    <row r="23" spans="1:24" x14ac:dyDescent="0.2">
      <c r="A23" s="1">
        <v>0.62797159999999996</v>
      </c>
      <c r="B23" s="1">
        <v>652.79999999999995</v>
      </c>
      <c r="C23" s="1">
        <v>630</v>
      </c>
      <c r="D23" s="1">
        <v>609.29999999999995</v>
      </c>
      <c r="E23" s="1">
        <v>470.6</v>
      </c>
      <c r="F23" s="1">
        <v>566</v>
      </c>
      <c r="G23" s="1">
        <v>594.9</v>
      </c>
      <c r="H23" s="1">
        <v>563.6</v>
      </c>
      <c r="I23" s="1"/>
      <c r="J23" s="1"/>
      <c r="K23" s="1"/>
      <c r="L23" s="1">
        <v>491.9</v>
      </c>
      <c r="M23" s="1">
        <v>795.2</v>
      </c>
      <c r="N23" s="1">
        <v>485.6</v>
      </c>
      <c r="O23" s="1">
        <v>623.70000000000005</v>
      </c>
      <c r="P23" s="1">
        <v>515.6</v>
      </c>
      <c r="Q23" s="1">
        <v>687</v>
      </c>
      <c r="R23" s="1"/>
      <c r="S23" s="1"/>
      <c r="T23" s="1"/>
      <c r="U23" s="1">
        <v>290.7</v>
      </c>
      <c r="V23" s="1">
        <v>431.5</v>
      </c>
      <c r="W23" s="1">
        <v>385.3</v>
      </c>
      <c r="X23" s="1">
        <v>360.9</v>
      </c>
    </row>
    <row r="24" spans="1:24" x14ac:dyDescent="0.2">
      <c r="A24" s="1">
        <v>1.577393</v>
      </c>
      <c r="B24" s="1">
        <v>778.5</v>
      </c>
      <c r="C24" s="1">
        <v>695.6</v>
      </c>
      <c r="D24" s="1">
        <v>625.70000000000005</v>
      </c>
      <c r="E24" s="1">
        <v>579.79999999999995</v>
      </c>
      <c r="F24" s="1">
        <v>746.6</v>
      </c>
      <c r="G24" s="1">
        <v>674.7</v>
      </c>
      <c r="H24" s="1">
        <v>687.1</v>
      </c>
      <c r="I24" s="1"/>
      <c r="J24" s="1"/>
      <c r="K24" s="1"/>
      <c r="L24" s="1">
        <v>476.1</v>
      </c>
      <c r="M24" s="1">
        <v>819</v>
      </c>
      <c r="N24" s="1">
        <v>656.6</v>
      </c>
      <c r="O24" s="1">
        <v>789.4</v>
      </c>
      <c r="P24" s="1">
        <v>678</v>
      </c>
      <c r="Q24" s="1">
        <v>777</v>
      </c>
      <c r="R24" s="1"/>
      <c r="S24" s="1"/>
      <c r="T24" s="1"/>
      <c r="U24" s="1">
        <v>345.4</v>
      </c>
      <c r="V24" s="1">
        <v>477</v>
      </c>
      <c r="W24" s="1">
        <v>515.1</v>
      </c>
      <c r="X24" s="1">
        <v>368.6</v>
      </c>
    </row>
    <row r="25" spans="1:24" x14ac:dyDescent="0.2">
      <c r="A25" s="1">
        <v>3.1473140000000002</v>
      </c>
      <c r="B25" s="1">
        <v>805.2</v>
      </c>
      <c r="C25" s="1">
        <v>702.9</v>
      </c>
      <c r="D25" s="1">
        <v>808.1</v>
      </c>
      <c r="E25" s="1">
        <v>700</v>
      </c>
      <c r="F25" s="1">
        <v>781.9</v>
      </c>
      <c r="G25" s="1">
        <v>758.3</v>
      </c>
      <c r="H25" s="1">
        <v>745.7</v>
      </c>
      <c r="I25" s="1"/>
      <c r="J25" s="1"/>
      <c r="K25" s="1"/>
      <c r="L25" s="1">
        <v>608.20000000000005</v>
      </c>
      <c r="M25" s="1">
        <v>814.6</v>
      </c>
      <c r="N25" s="1">
        <v>690.7</v>
      </c>
      <c r="O25" s="1">
        <v>793.3</v>
      </c>
      <c r="P25" s="1">
        <v>678.2</v>
      </c>
      <c r="Q25" s="1">
        <v>821</v>
      </c>
      <c r="R25" s="1"/>
      <c r="S25" s="1"/>
      <c r="T25" s="1"/>
      <c r="U25" s="1">
        <v>309.10000000000002</v>
      </c>
      <c r="V25" s="1">
        <v>494.3</v>
      </c>
      <c r="W25" s="1">
        <v>470.2</v>
      </c>
      <c r="X25" s="1">
        <v>423.7</v>
      </c>
    </row>
  </sheetData>
  <mergeCells count="6">
    <mergeCell ref="U4:X4"/>
    <mergeCell ref="C4:L4"/>
    <mergeCell ref="M4:S4"/>
    <mergeCell ref="B16:K16"/>
    <mergeCell ref="L16:T16"/>
    <mergeCell ref="U16:X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663B-2ECD-45EA-98FB-75840283D6C1}">
  <dimension ref="B3:E12"/>
  <sheetViews>
    <sheetView workbookViewId="0">
      <selection activeCell="T30" sqref="T30"/>
    </sheetView>
  </sheetViews>
  <sheetFormatPr baseColWidth="10" defaultColWidth="8.83203125" defaultRowHeight="15" x14ac:dyDescent="0.2"/>
  <cols>
    <col min="2" max="2" width="17.6640625" bestFit="1" customWidth="1"/>
    <col min="3" max="3" width="23.33203125" bestFit="1" customWidth="1"/>
    <col min="4" max="4" width="20.6640625" bestFit="1" customWidth="1"/>
    <col min="5" max="5" width="24.6640625" bestFit="1" customWidth="1"/>
  </cols>
  <sheetData>
    <row r="3" spans="2:5" x14ac:dyDescent="0.2">
      <c r="D3" s="9" t="s">
        <v>71</v>
      </c>
    </row>
    <row r="5" spans="2:5" ht="16" x14ac:dyDescent="0.2">
      <c r="B5" s="10" t="s">
        <v>39</v>
      </c>
      <c r="C5" s="14" t="s">
        <v>40</v>
      </c>
      <c r="D5" s="15" t="s">
        <v>168</v>
      </c>
      <c r="E5" s="14" t="s">
        <v>169</v>
      </c>
    </row>
    <row r="6" spans="2:5" x14ac:dyDescent="0.2">
      <c r="C6" s="12">
        <v>201</v>
      </c>
      <c r="D6" s="12">
        <v>126</v>
      </c>
      <c r="E6" s="12">
        <v>163</v>
      </c>
    </row>
    <row r="7" spans="2:5" x14ac:dyDescent="0.2">
      <c r="C7" s="12">
        <v>171</v>
      </c>
      <c r="D7" s="12">
        <v>116</v>
      </c>
      <c r="E7" s="12">
        <v>217</v>
      </c>
    </row>
    <row r="8" spans="2:5" x14ac:dyDescent="0.2">
      <c r="C8" s="12">
        <v>178</v>
      </c>
      <c r="D8" s="12">
        <v>73</v>
      </c>
      <c r="E8" s="12">
        <v>281</v>
      </c>
    </row>
    <row r="9" spans="2:5" x14ac:dyDescent="0.2">
      <c r="C9" s="12">
        <v>189</v>
      </c>
      <c r="D9" s="12">
        <v>118</v>
      </c>
      <c r="E9" s="12">
        <v>182</v>
      </c>
    </row>
    <row r="10" spans="2:5" x14ac:dyDescent="0.2">
      <c r="C10" s="12">
        <v>229</v>
      </c>
      <c r="D10" s="12">
        <v>119</v>
      </c>
      <c r="E10" s="12">
        <v>117</v>
      </c>
    </row>
    <row r="11" spans="2:5" x14ac:dyDescent="0.2">
      <c r="C11" s="12">
        <v>163</v>
      </c>
      <c r="D11" s="12"/>
      <c r="E11" s="12">
        <v>214</v>
      </c>
    </row>
    <row r="12" spans="2:5" x14ac:dyDescent="0.2">
      <c r="C12" s="12">
        <v>222</v>
      </c>
      <c r="D12" s="12"/>
      <c r="E12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B2C4-B469-49B0-9B57-3402B5F28C15}">
  <dimension ref="B3:J10"/>
  <sheetViews>
    <sheetView workbookViewId="0">
      <selection activeCell="E32" sqref="E32"/>
    </sheetView>
  </sheetViews>
  <sheetFormatPr baseColWidth="10" defaultColWidth="8.83203125" defaultRowHeight="15" x14ac:dyDescent="0.2"/>
  <cols>
    <col min="2" max="2" width="14" customWidth="1"/>
  </cols>
  <sheetData>
    <row r="3" spans="2:10" x14ac:dyDescent="0.2">
      <c r="B3" s="2" t="s">
        <v>0</v>
      </c>
      <c r="C3" s="56" t="s">
        <v>2</v>
      </c>
      <c r="D3" s="56"/>
      <c r="E3" s="56"/>
      <c r="F3" s="56"/>
      <c r="G3" s="56"/>
      <c r="H3" s="56"/>
      <c r="I3" s="56"/>
      <c r="J3" s="56"/>
    </row>
    <row r="4" spans="2:10" x14ac:dyDescent="0.2">
      <c r="B4" s="1">
        <v>1</v>
      </c>
      <c r="C4" s="1">
        <v>0.2</v>
      </c>
      <c r="D4" s="1">
        <v>0.2</v>
      </c>
      <c r="E4" s="1"/>
      <c r="F4" s="1"/>
      <c r="G4" s="1"/>
      <c r="H4" s="1"/>
      <c r="I4" s="1"/>
      <c r="J4" s="1"/>
    </row>
    <row r="5" spans="2:10" x14ac:dyDescent="0.2">
      <c r="B5" s="1">
        <v>2</v>
      </c>
      <c r="C5" s="1">
        <v>0.1</v>
      </c>
      <c r="D5" s="1">
        <v>0.1</v>
      </c>
      <c r="E5" s="1">
        <v>0.1</v>
      </c>
      <c r="F5" s="1">
        <v>0.1</v>
      </c>
      <c r="G5" s="1">
        <v>0.2</v>
      </c>
      <c r="H5" s="1"/>
      <c r="I5" s="1"/>
      <c r="J5" s="1"/>
    </row>
    <row r="6" spans="2:10" x14ac:dyDescent="0.2">
      <c r="B6" s="1">
        <v>3</v>
      </c>
      <c r="C6" s="1">
        <v>0.3</v>
      </c>
      <c r="D6" s="1">
        <v>0.2</v>
      </c>
      <c r="E6" s="1">
        <v>0.3</v>
      </c>
      <c r="F6" s="1">
        <v>0.3</v>
      </c>
      <c r="G6" s="1">
        <v>0.5</v>
      </c>
      <c r="H6" s="1">
        <v>0.2</v>
      </c>
      <c r="I6" s="1">
        <v>0.2</v>
      </c>
      <c r="J6" s="1">
        <v>0.5</v>
      </c>
    </row>
    <row r="7" spans="2:10" x14ac:dyDescent="0.2">
      <c r="B7" s="1">
        <v>4</v>
      </c>
      <c r="C7" s="1">
        <v>2.2999999999999998</v>
      </c>
      <c r="D7" s="1">
        <v>0.2</v>
      </c>
      <c r="E7" s="1">
        <v>0.4</v>
      </c>
      <c r="F7" s="1">
        <v>0.5</v>
      </c>
      <c r="G7" s="1">
        <v>0.8</v>
      </c>
      <c r="H7" s="1"/>
      <c r="I7" s="1"/>
      <c r="J7" s="1"/>
    </row>
    <row r="8" spans="2:10" x14ac:dyDescent="0.2">
      <c r="B8" s="1">
        <v>5</v>
      </c>
      <c r="C8" s="1"/>
      <c r="D8" s="1"/>
      <c r="E8" s="1"/>
      <c r="F8" s="1"/>
      <c r="G8" s="1"/>
      <c r="H8" s="1"/>
      <c r="I8" s="1"/>
      <c r="J8" s="1"/>
    </row>
    <row r="9" spans="2:10" x14ac:dyDescent="0.2">
      <c r="B9" s="1">
        <v>6</v>
      </c>
      <c r="C9" s="1">
        <v>0.4</v>
      </c>
      <c r="D9" s="1">
        <v>1.4</v>
      </c>
      <c r="E9" s="1">
        <v>1.2</v>
      </c>
      <c r="F9" s="1">
        <v>0.7</v>
      </c>
      <c r="G9" s="1">
        <v>1.1000000000000001</v>
      </c>
      <c r="H9" s="1"/>
      <c r="I9" s="1"/>
      <c r="J9" s="1"/>
    </row>
    <row r="10" spans="2:10" x14ac:dyDescent="0.2">
      <c r="B10" s="1">
        <v>7</v>
      </c>
      <c r="C10" s="1">
        <v>2.2999999999999998</v>
      </c>
      <c r="D10" s="1"/>
      <c r="E10" s="1"/>
      <c r="F10" s="1"/>
      <c r="G10" s="1"/>
      <c r="H10" s="1"/>
      <c r="I10" s="1"/>
      <c r="J10" s="1"/>
    </row>
  </sheetData>
  <mergeCells count="1">
    <mergeCell ref="C3:J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707E-819C-4B81-BB28-CD1FBB54ADF6}">
  <dimension ref="B3:U73"/>
  <sheetViews>
    <sheetView tabSelected="1" workbookViewId="0">
      <selection activeCell="W27" sqref="W27"/>
    </sheetView>
  </sheetViews>
  <sheetFormatPr baseColWidth="10" defaultColWidth="8.83203125" defaultRowHeight="15" x14ac:dyDescent="0.2"/>
  <cols>
    <col min="3" max="3" width="18.83203125" bestFit="1" customWidth="1"/>
    <col min="6" max="6" width="9.5" customWidth="1"/>
  </cols>
  <sheetData>
    <row r="3" spans="2:18" x14ac:dyDescent="0.2">
      <c r="F3" s="9" t="s">
        <v>165</v>
      </c>
    </row>
    <row r="5" spans="2:18" ht="16" x14ac:dyDescent="0.2">
      <c r="B5" s="10" t="s">
        <v>37</v>
      </c>
      <c r="C5" s="14" t="s">
        <v>69</v>
      </c>
      <c r="D5" s="68" t="s">
        <v>70</v>
      </c>
      <c r="E5" s="68"/>
      <c r="F5" s="68"/>
      <c r="G5" s="68"/>
      <c r="H5" s="68"/>
      <c r="I5" s="68"/>
      <c r="J5" s="68"/>
      <c r="K5" s="68"/>
      <c r="L5" s="68"/>
      <c r="M5" s="68"/>
      <c r="N5" s="69"/>
      <c r="O5" s="69"/>
      <c r="P5" s="69"/>
      <c r="Q5" s="69"/>
      <c r="R5" s="69"/>
    </row>
    <row r="6" spans="2:18" x14ac:dyDescent="0.2">
      <c r="D6" s="61" t="s">
        <v>77</v>
      </c>
      <c r="E6" s="56"/>
      <c r="F6" s="56"/>
      <c r="G6" s="56"/>
      <c r="H6" s="56"/>
      <c r="I6" s="56"/>
      <c r="J6" s="56"/>
      <c r="K6" s="56"/>
      <c r="L6" s="56"/>
      <c r="M6" s="56"/>
      <c r="N6" s="12"/>
      <c r="O6" s="12"/>
      <c r="P6" s="12"/>
      <c r="Q6" s="12"/>
      <c r="R6" s="12"/>
    </row>
    <row r="7" spans="2:18" x14ac:dyDescent="0.2">
      <c r="C7" s="12">
        <v>1E-3</v>
      </c>
      <c r="D7" s="12">
        <v>8.7119999999999997</v>
      </c>
      <c r="E7" s="12">
        <v>7.702</v>
      </c>
      <c r="F7" s="12">
        <v>1.5620000000000001</v>
      </c>
      <c r="G7" s="12">
        <v>36.19</v>
      </c>
      <c r="H7" s="1"/>
      <c r="I7" s="1"/>
      <c r="J7" s="1"/>
      <c r="K7" s="1"/>
      <c r="L7" s="1"/>
      <c r="M7" s="1"/>
      <c r="N7" s="12"/>
      <c r="O7" s="12"/>
      <c r="P7" s="12"/>
      <c r="Q7" s="12"/>
      <c r="R7" s="12"/>
    </row>
    <row r="8" spans="2:18" x14ac:dyDescent="0.2">
      <c r="C8" s="12">
        <v>3.9622329999999999E-3</v>
      </c>
      <c r="D8" s="12">
        <v>6.5380000000000003</v>
      </c>
      <c r="E8" s="12">
        <v>17.13</v>
      </c>
      <c r="F8" s="12">
        <v>4.6639999999999997</v>
      </c>
      <c r="G8" s="12">
        <v>13.58</v>
      </c>
      <c r="H8" s="1"/>
      <c r="I8" s="1"/>
      <c r="J8" s="1"/>
      <c r="K8" s="1"/>
      <c r="L8" s="1"/>
      <c r="M8" s="1"/>
      <c r="N8" s="12"/>
      <c r="O8" s="12"/>
      <c r="P8" s="12"/>
      <c r="Q8" s="12"/>
      <c r="R8" s="12"/>
    </row>
    <row r="9" spans="2:18" x14ac:dyDescent="0.2">
      <c r="C9" s="12">
        <v>9.9526790000000007E-3</v>
      </c>
      <c r="D9" s="12">
        <v>66.290000000000006</v>
      </c>
      <c r="E9" s="12">
        <v>20.79</v>
      </c>
      <c r="F9" s="12">
        <v>38.35</v>
      </c>
      <c r="G9" s="12">
        <v>63.33</v>
      </c>
      <c r="H9" s="1"/>
      <c r="I9" s="1"/>
      <c r="J9" s="1"/>
      <c r="K9" s="1"/>
      <c r="L9" s="1"/>
      <c r="M9" s="1"/>
      <c r="N9" s="12"/>
      <c r="O9" s="12"/>
      <c r="P9" s="12"/>
      <c r="Q9" s="12"/>
      <c r="R9" s="12"/>
    </row>
    <row r="10" spans="2:18" x14ac:dyDescent="0.2">
      <c r="C10" s="12">
        <v>2.5000000000000001E-2</v>
      </c>
      <c r="D10" s="12">
        <v>84.83</v>
      </c>
      <c r="E10" s="12">
        <v>50.99</v>
      </c>
      <c r="F10" s="12">
        <v>114.7</v>
      </c>
      <c r="G10" s="12">
        <v>93.42</v>
      </c>
      <c r="H10" s="1"/>
      <c r="I10" s="1"/>
      <c r="J10" s="1"/>
      <c r="K10" s="1"/>
      <c r="L10" s="1"/>
      <c r="M10" s="1"/>
      <c r="N10" s="12"/>
      <c r="O10" s="12"/>
      <c r="P10" s="12"/>
      <c r="Q10" s="12"/>
      <c r="R10" s="12"/>
    </row>
    <row r="11" spans="2:18" x14ac:dyDescent="0.2">
      <c r="C11" s="12">
        <v>9.9526790000000004E-2</v>
      </c>
      <c r="D11" s="12">
        <v>130.69999999999999</v>
      </c>
      <c r="E11" s="12">
        <v>119.5</v>
      </c>
      <c r="F11" s="12">
        <v>60.29</v>
      </c>
      <c r="G11" s="12">
        <v>104.8</v>
      </c>
      <c r="H11" s="1"/>
      <c r="I11" s="1"/>
      <c r="J11" s="1"/>
      <c r="K11" s="1"/>
      <c r="L11" s="1"/>
      <c r="M11" s="1"/>
      <c r="N11" s="12"/>
      <c r="O11" s="12"/>
      <c r="P11" s="12"/>
      <c r="Q11" s="12"/>
      <c r="R11" s="12"/>
    </row>
    <row r="12" spans="2:18" x14ac:dyDescent="0.2">
      <c r="C12" s="12">
        <v>0.25</v>
      </c>
      <c r="D12" s="12">
        <v>194.3</v>
      </c>
      <c r="E12" s="12">
        <v>170.1</v>
      </c>
      <c r="F12" s="12">
        <v>217.8</v>
      </c>
      <c r="G12" s="12">
        <v>181.8</v>
      </c>
      <c r="H12" s="1"/>
      <c r="I12" s="1"/>
      <c r="J12" s="1"/>
      <c r="K12" s="1"/>
      <c r="L12" s="1"/>
      <c r="M12" s="1"/>
      <c r="N12" s="12"/>
      <c r="O12" s="12"/>
      <c r="P12" s="12"/>
      <c r="Q12" s="12"/>
      <c r="R12" s="12"/>
    </row>
    <row r="13" spans="2:18" x14ac:dyDescent="0.2">
      <c r="C13" s="12">
        <v>0.62797159999999996</v>
      </c>
      <c r="D13" s="12">
        <v>192.7</v>
      </c>
      <c r="E13" s="12">
        <v>210.5</v>
      </c>
      <c r="F13" s="12">
        <v>290.10000000000002</v>
      </c>
      <c r="G13" s="12">
        <v>148.69999999999999</v>
      </c>
      <c r="H13" s="1"/>
      <c r="I13" s="1"/>
      <c r="J13" s="1"/>
      <c r="K13" s="1"/>
      <c r="L13" s="1"/>
      <c r="M13" s="1"/>
      <c r="N13" s="12"/>
      <c r="O13" s="12"/>
      <c r="P13" s="12"/>
      <c r="Q13" s="12"/>
      <c r="R13" s="12"/>
    </row>
    <row r="14" spans="2:18" x14ac:dyDescent="0.2">
      <c r="C14" s="12">
        <v>1.577393</v>
      </c>
      <c r="D14" s="12">
        <v>227</v>
      </c>
      <c r="E14" s="12">
        <v>205.9</v>
      </c>
      <c r="F14" s="12">
        <v>280.89999999999998</v>
      </c>
      <c r="G14" s="12">
        <v>225.3</v>
      </c>
      <c r="H14" s="1"/>
      <c r="I14" s="1"/>
      <c r="J14" s="1"/>
      <c r="K14" s="1"/>
      <c r="L14" s="1"/>
      <c r="M14" s="1"/>
      <c r="N14" s="12"/>
      <c r="O14" s="12"/>
      <c r="P14" s="12"/>
      <c r="Q14" s="12"/>
      <c r="R14" s="12"/>
    </row>
    <row r="15" spans="2:18" x14ac:dyDescent="0.2">
      <c r="C15" s="12">
        <v>3.1473140000000002</v>
      </c>
      <c r="D15" s="12">
        <v>304.8</v>
      </c>
      <c r="E15" s="12">
        <v>262.8</v>
      </c>
      <c r="F15" s="12">
        <v>286.3</v>
      </c>
      <c r="G15" s="12">
        <v>206.7</v>
      </c>
      <c r="H15" s="1"/>
      <c r="I15" s="1"/>
      <c r="J15" s="1"/>
      <c r="K15" s="1"/>
      <c r="L15" s="1"/>
      <c r="M15" s="1"/>
      <c r="N15" s="12"/>
      <c r="O15" s="12"/>
      <c r="P15" s="12"/>
      <c r="Q15" s="12"/>
      <c r="R15" s="12"/>
    </row>
    <row r="16" spans="2:18" x14ac:dyDescent="0.2">
      <c r="K16" s="1"/>
      <c r="L16" s="1"/>
      <c r="M16" s="1"/>
      <c r="N16" s="69"/>
      <c r="O16" s="69"/>
      <c r="P16" s="69"/>
      <c r="Q16" s="69"/>
      <c r="R16" s="69"/>
    </row>
    <row r="17" spans="2:21" ht="16" x14ac:dyDescent="0.2">
      <c r="B17" s="10" t="s">
        <v>38</v>
      </c>
      <c r="C17" s="14" t="s">
        <v>69</v>
      </c>
      <c r="D17" s="62" t="s">
        <v>68</v>
      </c>
      <c r="E17" s="62"/>
      <c r="F17" s="62"/>
      <c r="G17" s="62"/>
      <c r="H17" s="62"/>
      <c r="I17" s="62"/>
      <c r="J17" s="62"/>
      <c r="K17" s="62"/>
      <c r="L17" s="62"/>
      <c r="M17" s="62"/>
      <c r="N17" s="12"/>
      <c r="O17" s="12"/>
      <c r="P17" s="12"/>
      <c r="Q17" s="12"/>
      <c r="R17" s="12"/>
    </row>
    <row r="18" spans="2:21" x14ac:dyDescent="0.2">
      <c r="C18" s="12"/>
      <c r="D18" s="62" t="s">
        <v>77</v>
      </c>
      <c r="E18" s="62"/>
      <c r="F18" s="62"/>
      <c r="G18" s="62"/>
      <c r="H18" s="62"/>
      <c r="I18" s="62"/>
      <c r="J18" s="62"/>
      <c r="K18" s="62"/>
      <c r="L18" s="50"/>
      <c r="M18" s="50"/>
      <c r="N18" s="12"/>
      <c r="O18" s="12"/>
      <c r="P18" s="12"/>
      <c r="Q18" s="12"/>
      <c r="R18" s="12"/>
    </row>
    <row r="19" spans="2:21" ht="16" x14ac:dyDescent="0.2">
      <c r="C19" s="12">
        <v>1E-3</v>
      </c>
      <c r="D19" s="12">
        <v>452.2</v>
      </c>
      <c r="E19" s="12">
        <v>138.80000000000001</v>
      </c>
      <c r="F19" s="12">
        <v>334.1</v>
      </c>
      <c r="G19" s="12">
        <v>160.9</v>
      </c>
      <c r="H19" s="36"/>
      <c r="I19" s="36"/>
      <c r="J19" s="36"/>
      <c r="K19" s="24"/>
      <c r="L19" s="24"/>
      <c r="M19" s="24"/>
      <c r="N19" s="12"/>
      <c r="O19" s="52"/>
      <c r="P19" s="52"/>
      <c r="Q19" s="52"/>
      <c r="R19" s="52"/>
      <c r="S19" s="52"/>
      <c r="T19" s="52"/>
      <c r="U19" s="52"/>
    </row>
    <row r="20" spans="2:21" ht="16" x14ac:dyDescent="0.2">
      <c r="C20" s="12">
        <v>3.9622329999999999E-3</v>
      </c>
      <c r="D20" s="12">
        <v>365</v>
      </c>
      <c r="E20" s="12">
        <v>180.6</v>
      </c>
      <c r="F20" s="12">
        <v>374</v>
      </c>
      <c r="G20" s="12">
        <v>266.3</v>
      </c>
      <c r="H20" s="36"/>
      <c r="I20" s="36"/>
      <c r="J20" s="36"/>
      <c r="K20" s="24"/>
      <c r="L20" s="24"/>
      <c r="M20" s="24"/>
      <c r="N20" s="12"/>
      <c r="O20" s="52"/>
      <c r="P20" s="52"/>
      <c r="Q20" s="52"/>
      <c r="R20" s="52"/>
      <c r="S20" s="52"/>
      <c r="T20" s="52"/>
      <c r="U20" s="52"/>
    </row>
    <row r="21" spans="2:21" ht="16" x14ac:dyDescent="0.2">
      <c r="C21" s="12">
        <v>9.9526790000000007E-3</v>
      </c>
      <c r="D21" s="12">
        <v>382.6</v>
      </c>
      <c r="E21" s="12">
        <v>254.3</v>
      </c>
      <c r="F21" s="12">
        <v>420.6</v>
      </c>
      <c r="G21" s="12">
        <v>278.5</v>
      </c>
      <c r="H21" s="36"/>
      <c r="I21" s="36"/>
      <c r="J21" s="36"/>
      <c r="K21" s="24"/>
      <c r="L21" s="24"/>
      <c r="M21" s="24"/>
      <c r="N21" s="12"/>
      <c r="O21" s="52"/>
      <c r="P21" s="52"/>
      <c r="Q21" s="52"/>
      <c r="R21" s="52"/>
      <c r="S21" s="52"/>
      <c r="T21" s="52"/>
      <c r="U21" s="52"/>
    </row>
    <row r="22" spans="2:21" ht="16" x14ac:dyDescent="0.2">
      <c r="C22" s="12">
        <v>2.5000000000000001E-2</v>
      </c>
      <c r="D22" s="12">
        <v>297.8</v>
      </c>
      <c r="E22" s="12">
        <v>317.5</v>
      </c>
      <c r="F22" s="12">
        <v>481.7</v>
      </c>
      <c r="G22" s="12">
        <v>312.7</v>
      </c>
      <c r="H22" s="36"/>
      <c r="I22" s="36"/>
      <c r="J22" s="36"/>
      <c r="K22" s="24"/>
      <c r="L22" s="24"/>
      <c r="M22" s="24"/>
      <c r="N22" s="12"/>
      <c r="O22" s="52"/>
      <c r="P22" s="52"/>
      <c r="Q22" s="52"/>
      <c r="R22" s="52"/>
      <c r="S22" s="52"/>
      <c r="T22" s="52"/>
      <c r="U22" s="52"/>
    </row>
    <row r="23" spans="2:21" ht="16" x14ac:dyDescent="0.2">
      <c r="C23" s="12">
        <v>9.9526790000000004E-2</v>
      </c>
      <c r="D23" s="12">
        <v>417.8</v>
      </c>
      <c r="E23" s="12">
        <v>492.6</v>
      </c>
      <c r="F23" s="12">
        <v>531.6</v>
      </c>
      <c r="G23" s="12">
        <v>386.8</v>
      </c>
      <c r="H23" s="36"/>
      <c r="I23" s="36"/>
      <c r="J23" s="36"/>
      <c r="K23" s="24"/>
      <c r="L23" s="24"/>
      <c r="M23" s="24"/>
      <c r="N23" s="12"/>
      <c r="O23" s="52"/>
      <c r="P23" s="52"/>
      <c r="Q23" s="52"/>
      <c r="R23" s="52"/>
      <c r="S23" s="52"/>
      <c r="T23" s="52"/>
      <c r="U23" s="52"/>
    </row>
    <row r="24" spans="2:21" ht="16" x14ac:dyDescent="0.2">
      <c r="C24" s="12">
        <v>0.25</v>
      </c>
      <c r="D24" s="12">
        <v>472.8</v>
      </c>
      <c r="E24" s="12">
        <v>678.2</v>
      </c>
      <c r="F24" s="12">
        <v>546.70000000000005</v>
      </c>
      <c r="G24" s="12">
        <v>378.8</v>
      </c>
      <c r="H24" s="36"/>
      <c r="I24" s="36"/>
      <c r="J24" s="36"/>
      <c r="K24" s="24"/>
      <c r="L24" s="24"/>
      <c r="M24" s="24"/>
      <c r="N24" s="12"/>
      <c r="O24" s="52"/>
      <c r="P24" s="52"/>
      <c r="Q24" s="52"/>
      <c r="R24" s="52"/>
      <c r="S24" s="52"/>
      <c r="T24" s="52"/>
      <c r="U24" s="52"/>
    </row>
    <row r="25" spans="2:21" ht="16" x14ac:dyDescent="0.2">
      <c r="C25" s="12">
        <v>0.62797159999999996</v>
      </c>
      <c r="D25" s="12">
        <v>494.9</v>
      </c>
      <c r="E25" s="12">
        <v>493.5</v>
      </c>
      <c r="F25" s="12">
        <v>630.9</v>
      </c>
      <c r="G25" s="12">
        <v>462</v>
      </c>
      <c r="H25" s="36"/>
      <c r="I25" s="36"/>
      <c r="J25" s="36"/>
      <c r="K25" s="24"/>
      <c r="L25" s="24"/>
      <c r="M25" s="24"/>
      <c r="N25" s="12"/>
      <c r="O25" s="52"/>
      <c r="P25" s="52"/>
      <c r="Q25" s="52"/>
      <c r="R25" s="52"/>
      <c r="S25" s="52"/>
      <c r="T25" s="52"/>
      <c r="U25" s="52"/>
    </row>
    <row r="26" spans="2:21" ht="16" x14ac:dyDescent="0.2">
      <c r="C26" s="12">
        <v>1.577393</v>
      </c>
      <c r="D26" s="12">
        <v>537.1</v>
      </c>
      <c r="E26" s="12">
        <v>586.4</v>
      </c>
      <c r="F26" s="12">
        <v>607.1</v>
      </c>
      <c r="G26" s="12">
        <v>481.1</v>
      </c>
      <c r="H26" s="36"/>
      <c r="I26" s="36"/>
      <c r="J26" s="36"/>
      <c r="K26" s="24"/>
      <c r="L26" s="24"/>
      <c r="M26" s="24"/>
      <c r="N26" s="12"/>
      <c r="O26" s="52"/>
      <c r="P26" s="52"/>
      <c r="Q26" s="52"/>
      <c r="R26" s="52"/>
      <c r="S26" s="52"/>
      <c r="T26" s="52"/>
      <c r="U26" s="52"/>
    </row>
    <row r="27" spans="2:21" ht="16" x14ac:dyDescent="0.2">
      <c r="C27" s="12">
        <v>3.1473140000000002</v>
      </c>
      <c r="D27" s="12">
        <v>512.20000000000005</v>
      </c>
      <c r="E27" s="12">
        <v>608.4</v>
      </c>
      <c r="F27" s="12">
        <v>683.4</v>
      </c>
      <c r="G27" s="12">
        <v>548.1</v>
      </c>
      <c r="H27" s="36"/>
      <c r="I27" s="36"/>
      <c r="J27" s="36"/>
      <c r="K27" s="24"/>
      <c r="L27" s="24"/>
      <c r="M27" s="24"/>
      <c r="O27" s="52"/>
      <c r="P27" s="52"/>
      <c r="Q27" s="52"/>
      <c r="R27" s="52"/>
      <c r="S27" s="52"/>
      <c r="T27" s="52"/>
      <c r="U27" s="52"/>
    </row>
    <row r="28" spans="2:21" x14ac:dyDescent="0.2">
      <c r="E28" s="66"/>
      <c r="F28" s="66"/>
      <c r="G28" s="66"/>
    </row>
    <row r="30" spans="2:21" ht="16" x14ac:dyDescent="0.2">
      <c r="B30" s="10" t="s">
        <v>37</v>
      </c>
      <c r="C30" s="14" t="s">
        <v>69</v>
      </c>
      <c r="D30" s="68" t="s">
        <v>166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2:21" x14ac:dyDescent="0.2">
      <c r="C31" s="12">
        <v>1E-3</v>
      </c>
      <c r="D31" s="12">
        <v>59</v>
      </c>
      <c r="E31" s="12">
        <v>37</v>
      </c>
      <c r="F31" s="12">
        <v>10</v>
      </c>
      <c r="G31" s="12">
        <v>39</v>
      </c>
      <c r="H31" s="12">
        <v>16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2:21" x14ac:dyDescent="0.2">
      <c r="C32" s="12">
        <v>3.9622329999999999E-3</v>
      </c>
      <c r="D32" s="12">
        <v>20</v>
      </c>
      <c r="E32" s="12">
        <v>2</v>
      </c>
      <c r="F32" s="12">
        <v>33</v>
      </c>
      <c r="G32" s="12">
        <v>15</v>
      </c>
      <c r="H32" s="12">
        <v>16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2:19" x14ac:dyDescent="0.2">
      <c r="C33" s="12">
        <v>9.9526790000000007E-3</v>
      </c>
      <c r="D33" s="12">
        <v>44</v>
      </c>
      <c r="E33" s="12">
        <v>10</v>
      </c>
      <c r="F33" s="12">
        <v>37</v>
      </c>
      <c r="G33" s="12">
        <v>47</v>
      </c>
      <c r="H33" s="12">
        <v>23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2:19" x14ac:dyDescent="0.2">
      <c r="C34" s="12">
        <v>2.5000000000000001E-2</v>
      </c>
      <c r="D34" s="12">
        <v>35</v>
      </c>
      <c r="E34" s="12">
        <v>18</v>
      </c>
      <c r="F34" s="12">
        <v>33</v>
      </c>
      <c r="G34" s="12">
        <v>51</v>
      </c>
      <c r="H34" s="12">
        <v>84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19" x14ac:dyDescent="0.2">
      <c r="C35" s="12">
        <v>9.9526790000000004E-2</v>
      </c>
      <c r="D35" s="12">
        <v>96</v>
      </c>
      <c r="E35" s="12">
        <v>48</v>
      </c>
      <c r="F35" s="12">
        <v>52</v>
      </c>
      <c r="G35" s="12">
        <v>80</v>
      </c>
      <c r="H35" s="12">
        <v>80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2:19" x14ac:dyDescent="0.2">
      <c r="C36" s="12">
        <v>0.25</v>
      </c>
      <c r="D36" s="12">
        <v>119</v>
      </c>
      <c r="E36" s="12">
        <v>85</v>
      </c>
      <c r="F36" s="12">
        <v>106</v>
      </c>
      <c r="G36" s="12">
        <v>103</v>
      </c>
      <c r="H36" s="12">
        <v>147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9" x14ac:dyDescent="0.2">
      <c r="C37" s="12">
        <v>0.62797159999999996</v>
      </c>
      <c r="D37" s="12">
        <v>207</v>
      </c>
      <c r="E37" s="12">
        <v>73</v>
      </c>
      <c r="F37" s="12">
        <v>153</v>
      </c>
      <c r="G37" s="12">
        <v>133</v>
      </c>
      <c r="H37" s="12">
        <v>151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9" x14ac:dyDescent="0.2">
      <c r="C38" s="12">
        <v>1.577393</v>
      </c>
      <c r="D38" s="12">
        <v>208</v>
      </c>
      <c r="E38" s="12">
        <v>80</v>
      </c>
      <c r="F38" s="12">
        <v>184</v>
      </c>
      <c r="G38" s="12">
        <v>136</v>
      </c>
      <c r="H38" s="12">
        <v>194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9" x14ac:dyDescent="0.2">
      <c r="C39" s="12">
        <v>3.1473140000000002</v>
      </c>
      <c r="D39" s="12">
        <v>257</v>
      </c>
      <c r="E39" s="12">
        <v>170</v>
      </c>
      <c r="F39" s="12">
        <v>200</v>
      </c>
      <c r="G39" s="12">
        <v>138</v>
      </c>
      <c r="H39" s="12">
        <v>211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2:19" ht="16" x14ac:dyDescent="0.2">
      <c r="B40" s="10" t="s">
        <v>38</v>
      </c>
      <c r="C40" s="14" t="s">
        <v>69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68"/>
      <c r="O40" s="68"/>
      <c r="P40" s="68"/>
      <c r="Q40" s="68"/>
      <c r="R40" s="68"/>
      <c r="S40" s="68"/>
    </row>
    <row r="41" spans="2:19" x14ac:dyDescent="0.2">
      <c r="C41" s="12">
        <v>1E-3</v>
      </c>
      <c r="D41" s="12">
        <v>319</v>
      </c>
      <c r="E41" s="12">
        <v>145</v>
      </c>
      <c r="F41" s="12">
        <v>291</v>
      </c>
      <c r="G41" s="12">
        <v>270</v>
      </c>
      <c r="H41" s="12">
        <v>219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2:19" x14ac:dyDescent="0.2">
      <c r="C42" s="12">
        <v>3.9622329999999999E-3</v>
      </c>
      <c r="D42" s="12">
        <v>400</v>
      </c>
      <c r="E42" s="12">
        <v>245</v>
      </c>
      <c r="F42" s="12">
        <v>313</v>
      </c>
      <c r="G42" s="12">
        <v>316</v>
      </c>
      <c r="H42" s="12">
        <v>285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2:19" x14ac:dyDescent="0.2">
      <c r="C43" s="12">
        <v>9.9526790000000007E-3</v>
      </c>
      <c r="D43" s="12">
        <v>374</v>
      </c>
      <c r="E43" s="12">
        <v>201</v>
      </c>
      <c r="F43" s="12">
        <v>361</v>
      </c>
      <c r="G43" s="12">
        <v>308</v>
      </c>
      <c r="H43" s="12">
        <v>350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2:19" x14ac:dyDescent="0.2">
      <c r="C44" s="12">
        <v>2.5000000000000001E-2</v>
      </c>
      <c r="D44" s="12">
        <v>418</v>
      </c>
      <c r="E44" s="12">
        <v>316</v>
      </c>
      <c r="F44" s="12">
        <v>360</v>
      </c>
      <c r="G44" s="12">
        <v>281</v>
      </c>
      <c r="H44" s="12">
        <v>307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2:19" x14ac:dyDescent="0.2">
      <c r="C45" s="12">
        <v>9.9526790000000004E-2</v>
      </c>
      <c r="D45" s="12">
        <v>464</v>
      </c>
      <c r="E45" s="12">
        <v>241</v>
      </c>
      <c r="F45" s="12">
        <v>454</v>
      </c>
      <c r="G45" s="12">
        <v>257</v>
      </c>
      <c r="H45" s="12">
        <v>357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19" x14ac:dyDescent="0.2">
      <c r="C46" s="12">
        <v>0.25</v>
      </c>
      <c r="D46" s="12">
        <v>544</v>
      </c>
      <c r="E46" s="12">
        <v>289</v>
      </c>
      <c r="F46" s="12">
        <v>372</v>
      </c>
      <c r="G46" s="12">
        <v>302</v>
      </c>
      <c r="H46" s="12">
        <v>416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19" x14ac:dyDescent="0.2">
      <c r="C47" s="12">
        <v>0.62797159999999996</v>
      </c>
      <c r="D47" s="12">
        <v>560</v>
      </c>
      <c r="E47" s="12">
        <v>329</v>
      </c>
      <c r="F47" s="12">
        <v>403</v>
      </c>
      <c r="G47" s="12">
        <v>292</v>
      </c>
      <c r="H47" s="12">
        <v>474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19" x14ac:dyDescent="0.2">
      <c r="C48" s="12">
        <v>1.577393</v>
      </c>
      <c r="D48" s="12">
        <v>521</v>
      </c>
      <c r="E48" s="12">
        <v>318</v>
      </c>
      <c r="F48" s="12">
        <v>471</v>
      </c>
      <c r="G48" s="12">
        <v>386</v>
      </c>
      <c r="H48" s="12">
        <v>481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 x14ac:dyDescent="0.2">
      <c r="C49" s="12">
        <v>3.1473140000000002</v>
      </c>
      <c r="D49" s="12">
        <v>574</v>
      </c>
      <c r="E49" s="12">
        <v>410</v>
      </c>
      <c r="F49" s="12">
        <v>501</v>
      </c>
      <c r="G49" s="12">
        <v>391</v>
      </c>
      <c r="H49" s="12">
        <v>516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2:19" x14ac:dyDescent="0.2">
      <c r="C51" s="12"/>
      <c r="D51" s="12"/>
      <c r="E51" s="12"/>
      <c r="F51" s="5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ht="16" x14ac:dyDescent="0.2">
      <c r="B53" s="10" t="s">
        <v>37</v>
      </c>
      <c r="C53" s="14" t="s">
        <v>69</v>
      </c>
      <c r="D53" s="68" t="s">
        <v>167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9" x14ac:dyDescent="0.2">
      <c r="C54" s="12">
        <v>1E-3</v>
      </c>
      <c r="D54" s="12">
        <v>6</v>
      </c>
      <c r="E54" s="12">
        <v>2</v>
      </c>
      <c r="F54" s="12">
        <v>23</v>
      </c>
      <c r="G54" s="12">
        <v>32</v>
      </c>
      <c r="H54" s="12">
        <v>22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9" x14ac:dyDescent="0.2">
      <c r="C55" s="12">
        <v>3.9622329999999999E-3</v>
      </c>
      <c r="D55" s="12">
        <v>18</v>
      </c>
      <c r="E55" s="12">
        <v>12</v>
      </c>
      <c r="F55" s="12">
        <v>30</v>
      </c>
      <c r="G55" s="12">
        <v>23</v>
      </c>
      <c r="H55" s="12">
        <v>21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9" x14ac:dyDescent="0.2">
      <c r="C56" s="12">
        <v>9.9526790000000007E-3</v>
      </c>
      <c r="D56" s="12">
        <v>13</v>
      </c>
      <c r="E56" s="12">
        <v>4</v>
      </c>
      <c r="F56" s="12">
        <v>22</v>
      </c>
      <c r="G56" s="12">
        <v>18</v>
      </c>
      <c r="H56" s="12">
        <v>20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2:19" x14ac:dyDescent="0.2">
      <c r="C57" s="12">
        <v>2.5000000000000001E-2</v>
      </c>
      <c r="D57" s="12">
        <v>31</v>
      </c>
      <c r="E57" s="12">
        <v>32</v>
      </c>
      <c r="F57" s="12">
        <v>42</v>
      </c>
      <c r="G57" s="12">
        <v>62</v>
      </c>
      <c r="H57" s="12">
        <v>52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2:19" x14ac:dyDescent="0.2">
      <c r="C58" s="12">
        <v>9.9526790000000004E-2</v>
      </c>
      <c r="D58" s="12">
        <v>15</v>
      </c>
      <c r="E58" s="12">
        <v>30</v>
      </c>
      <c r="F58" s="12">
        <v>20</v>
      </c>
      <c r="G58" s="12">
        <v>60</v>
      </c>
      <c r="H58" s="12">
        <v>71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2:19" x14ac:dyDescent="0.2">
      <c r="C59" s="12">
        <v>0.25</v>
      </c>
      <c r="D59" s="12">
        <v>37</v>
      </c>
      <c r="E59" s="12">
        <v>60</v>
      </c>
      <c r="F59" s="12">
        <v>77</v>
      </c>
      <c r="G59" s="12">
        <v>122</v>
      </c>
      <c r="H59" s="12">
        <v>89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2:19" x14ac:dyDescent="0.2">
      <c r="C60" s="12">
        <v>0.62797159999999996</v>
      </c>
      <c r="D60" s="12">
        <v>50</v>
      </c>
      <c r="E60" s="12">
        <v>67</v>
      </c>
      <c r="F60" s="12">
        <v>59</v>
      </c>
      <c r="G60" s="12">
        <v>127</v>
      </c>
      <c r="H60" s="12">
        <v>97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2:19" x14ac:dyDescent="0.2">
      <c r="C61" s="12">
        <v>1.577393</v>
      </c>
      <c r="D61" s="12">
        <v>52</v>
      </c>
      <c r="E61" s="12">
        <v>109</v>
      </c>
      <c r="F61" s="12">
        <v>124</v>
      </c>
      <c r="G61" s="12">
        <v>167</v>
      </c>
      <c r="H61" s="12">
        <v>139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2:19" x14ac:dyDescent="0.2">
      <c r="C62" s="12">
        <v>3.1473140000000002</v>
      </c>
      <c r="D62" s="12">
        <v>59</v>
      </c>
      <c r="E62" s="12">
        <v>115</v>
      </c>
      <c r="F62" s="12">
        <v>135</v>
      </c>
      <c r="G62" s="12">
        <v>208</v>
      </c>
      <c r="H62" s="12">
        <v>152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2:19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2:19" ht="16" x14ac:dyDescent="0.2">
      <c r="B64" s="10" t="s">
        <v>38</v>
      </c>
      <c r="C64" s="14" t="s">
        <v>69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68"/>
      <c r="O64" s="68"/>
      <c r="P64" s="68"/>
      <c r="Q64" s="68"/>
      <c r="R64" s="68"/>
    </row>
    <row r="65" spans="3:18" x14ac:dyDescent="0.2">
      <c r="C65" s="12">
        <v>1E-3</v>
      </c>
      <c r="D65" s="12">
        <v>78</v>
      </c>
      <c r="E65" s="12">
        <v>193</v>
      </c>
      <c r="F65" s="12">
        <v>154</v>
      </c>
      <c r="G65" s="12">
        <v>166</v>
      </c>
      <c r="H65" s="12">
        <v>184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3:18" x14ac:dyDescent="0.2">
      <c r="C66" s="12">
        <v>3.9622329999999999E-3</v>
      </c>
      <c r="D66" s="12">
        <v>131</v>
      </c>
      <c r="E66" s="12">
        <v>191</v>
      </c>
      <c r="F66" s="12">
        <v>147</v>
      </c>
      <c r="G66" s="12">
        <v>221</v>
      </c>
      <c r="H66" s="12">
        <v>283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3:18" x14ac:dyDescent="0.2">
      <c r="C67" s="12">
        <v>9.9526790000000007E-3</v>
      </c>
      <c r="D67" s="12">
        <v>161</v>
      </c>
      <c r="E67" s="12">
        <v>183</v>
      </c>
      <c r="F67" s="12">
        <v>220</v>
      </c>
      <c r="G67" s="12">
        <v>256</v>
      </c>
      <c r="H67" s="12">
        <v>267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3:18" x14ac:dyDescent="0.2">
      <c r="C68" s="12">
        <v>2.5000000000000001E-2</v>
      </c>
      <c r="D68" s="12">
        <v>74</v>
      </c>
      <c r="E68" s="12">
        <v>162</v>
      </c>
      <c r="F68" s="12">
        <v>216</v>
      </c>
      <c r="G68" s="12">
        <v>344</v>
      </c>
      <c r="H68" s="12">
        <v>297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3:18" x14ac:dyDescent="0.2">
      <c r="C69" s="12">
        <v>9.9526790000000004E-2</v>
      </c>
      <c r="D69" s="12">
        <v>126</v>
      </c>
      <c r="E69" s="12">
        <v>163</v>
      </c>
      <c r="F69" s="12">
        <v>227</v>
      </c>
      <c r="G69" s="12">
        <v>325</v>
      </c>
      <c r="H69" s="12">
        <v>279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3:18" x14ac:dyDescent="0.2">
      <c r="C70" s="12">
        <v>0.25</v>
      </c>
      <c r="D70" s="12">
        <v>211</v>
      </c>
      <c r="E70" s="12">
        <v>214</v>
      </c>
      <c r="F70" s="12">
        <v>208</v>
      </c>
      <c r="G70" s="12">
        <v>360</v>
      </c>
      <c r="H70" s="12">
        <v>331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3:18" x14ac:dyDescent="0.2">
      <c r="C71" s="12">
        <v>0.62797159999999996</v>
      </c>
      <c r="D71" s="12">
        <v>161</v>
      </c>
      <c r="E71" s="12">
        <v>220</v>
      </c>
      <c r="F71" s="12">
        <v>263</v>
      </c>
      <c r="G71" s="12">
        <v>366</v>
      </c>
      <c r="H71" s="12">
        <v>367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3:18" x14ac:dyDescent="0.2">
      <c r="C72" s="12">
        <v>1.577393</v>
      </c>
      <c r="D72" s="12">
        <v>189</v>
      </c>
      <c r="E72" s="12">
        <v>242</v>
      </c>
      <c r="F72" s="12">
        <v>267</v>
      </c>
      <c r="G72" s="12">
        <v>427</v>
      </c>
      <c r="H72" s="12">
        <v>367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3:18" x14ac:dyDescent="0.2">
      <c r="C73" s="12">
        <v>3.1473140000000002</v>
      </c>
      <c r="D73" s="12">
        <v>212</v>
      </c>
      <c r="E73" s="12">
        <v>264</v>
      </c>
      <c r="F73" s="12">
        <v>283</v>
      </c>
      <c r="G73" s="12">
        <v>420</v>
      </c>
      <c r="H73" s="12">
        <v>397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</row>
  </sheetData>
  <mergeCells count="13">
    <mergeCell ref="D5:M5"/>
    <mergeCell ref="N5:R5"/>
    <mergeCell ref="D53:M53"/>
    <mergeCell ref="N53:R53"/>
    <mergeCell ref="D6:M6"/>
    <mergeCell ref="N64:R64"/>
    <mergeCell ref="N16:R16"/>
    <mergeCell ref="D30:M30"/>
    <mergeCell ref="N30:R30"/>
    <mergeCell ref="N40:S40"/>
    <mergeCell ref="D17:M17"/>
    <mergeCell ref="D18:K18"/>
    <mergeCell ref="E28:G2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2DE90-2A8E-4AE2-92F3-1072DF51B746}">
  <dimension ref="B5:P21"/>
  <sheetViews>
    <sheetView workbookViewId="0">
      <selection activeCell="N26" sqref="N26"/>
    </sheetView>
  </sheetViews>
  <sheetFormatPr baseColWidth="10" defaultColWidth="8.83203125" defaultRowHeight="15" x14ac:dyDescent="0.2"/>
  <sheetData>
    <row r="5" spans="2:16" x14ac:dyDescent="0.2">
      <c r="B5" t="s">
        <v>9</v>
      </c>
      <c r="C5" s="4" t="s">
        <v>10</v>
      </c>
      <c r="D5" s="4"/>
      <c r="E5" s="4"/>
      <c r="F5" s="4"/>
      <c r="G5" s="5"/>
      <c r="H5" s="5"/>
      <c r="I5" s="5"/>
      <c r="J5" s="5"/>
      <c r="L5" t="s">
        <v>11</v>
      </c>
      <c r="M5" s="4" t="s">
        <v>10</v>
      </c>
      <c r="N5" s="4"/>
      <c r="O5" s="4"/>
      <c r="P5" s="4"/>
    </row>
    <row r="6" spans="2:16" x14ac:dyDescent="0.2">
      <c r="C6" s="4"/>
      <c r="D6" s="4"/>
      <c r="E6" s="4"/>
      <c r="F6" s="4"/>
      <c r="G6" s="5"/>
      <c r="H6" s="5"/>
      <c r="I6" s="5"/>
      <c r="J6" s="5"/>
      <c r="M6" s="4"/>
      <c r="N6" s="4"/>
      <c r="O6" s="4"/>
      <c r="P6" s="4"/>
    </row>
    <row r="7" spans="2:16" x14ac:dyDescent="0.2">
      <c r="C7" s="4" t="s">
        <v>12</v>
      </c>
      <c r="D7" s="4" t="s">
        <v>13</v>
      </c>
      <c r="E7" s="4" t="s">
        <v>14</v>
      </c>
      <c r="F7" s="4" t="s">
        <v>15</v>
      </c>
      <c r="G7" s="5"/>
      <c r="H7" s="5"/>
      <c r="I7" s="5"/>
      <c r="J7" s="5"/>
      <c r="M7" s="4" t="s">
        <v>12</v>
      </c>
      <c r="N7" s="4">
        <v>8</v>
      </c>
      <c r="O7" s="4">
        <v>16</v>
      </c>
      <c r="P7" s="4">
        <v>32</v>
      </c>
    </row>
    <row r="8" spans="2:16" x14ac:dyDescent="0.2">
      <c r="C8" s="6">
        <v>35</v>
      </c>
      <c r="D8" s="6">
        <v>40</v>
      </c>
      <c r="E8" s="6">
        <v>40</v>
      </c>
      <c r="F8" s="6">
        <v>65</v>
      </c>
      <c r="M8" s="6">
        <v>100</v>
      </c>
      <c r="N8" s="6">
        <v>100</v>
      </c>
      <c r="O8" s="6">
        <v>100</v>
      </c>
      <c r="P8" s="6">
        <v>100</v>
      </c>
    </row>
    <row r="9" spans="2:16" x14ac:dyDescent="0.2">
      <c r="C9" s="6">
        <v>35</v>
      </c>
      <c r="D9" s="6">
        <v>40</v>
      </c>
      <c r="E9" s="6">
        <v>40</v>
      </c>
      <c r="F9" s="6">
        <v>65</v>
      </c>
      <c r="M9" s="6">
        <v>100</v>
      </c>
      <c r="N9" s="6">
        <v>100</v>
      </c>
      <c r="O9" s="6">
        <v>100</v>
      </c>
      <c r="P9" s="6">
        <v>100</v>
      </c>
    </row>
    <row r="10" spans="2:16" x14ac:dyDescent="0.2">
      <c r="C10" s="6">
        <v>30</v>
      </c>
      <c r="D10" s="6">
        <v>40</v>
      </c>
      <c r="E10" s="6">
        <v>35</v>
      </c>
      <c r="F10" s="6">
        <v>65</v>
      </c>
      <c r="M10" s="6">
        <v>100</v>
      </c>
      <c r="N10" s="6">
        <v>100</v>
      </c>
      <c r="O10" s="6">
        <v>100</v>
      </c>
      <c r="P10" s="6">
        <v>100</v>
      </c>
    </row>
    <row r="11" spans="2:16" x14ac:dyDescent="0.2">
      <c r="C11" s="6">
        <v>30</v>
      </c>
      <c r="D11" s="6">
        <v>40</v>
      </c>
      <c r="E11" s="6">
        <v>35</v>
      </c>
      <c r="F11" s="6">
        <v>65</v>
      </c>
      <c r="M11" s="6">
        <v>100</v>
      </c>
      <c r="N11" s="6">
        <v>100</v>
      </c>
      <c r="O11" s="6">
        <v>100</v>
      </c>
      <c r="P11" s="6">
        <v>100</v>
      </c>
    </row>
    <row r="12" spans="2:16" x14ac:dyDescent="0.2">
      <c r="C12" s="6">
        <v>35</v>
      </c>
      <c r="D12" s="6">
        <v>40</v>
      </c>
      <c r="E12" s="6">
        <v>35</v>
      </c>
      <c r="F12" s="6">
        <v>60</v>
      </c>
      <c r="M12" s="6">
        <v>100</v>
      </c>
      <c r="N12" s="6">
        <v>100</v>
      </c>
      <c r="O12" s="6">
        <v>100</v>
      </c>
      <c r="P12" s="6">
        <v>100</v>
      </c>
    </row>
    <row r="13" spans="2:16" x14ac:dyDescent="0.2">
      <c r="C13" s="6">
        <v>30</v>
      </c>
      <c r="D13" s="6">
        <v>40</v>
      </c>
      <c r="E13" s="6">
        <v>35</v>
      </c>
      <c r="F13" s="6">
        <v>60</v>
      </c>
      <c r="M13" s="6">
        <v>100</v>
      </c>
      <c r="N13" s="6">
        <v>100</v>
      </c>
      <c r="O13" s="6">
        <v>100</v>
      </c>
      <c r="P13" s="6">
        <v>100</v>
      </c>
    </row>
    <row r="14" spans="2:16" x14ac:dyDescent="0.2">
      <c r="C14" s="6">
        <v>35</v>
      </c>
      <c r="D14" s="6">
        <v>40</v>
      </c>
      <c r="E14" s="6">
        <v>35</v>
      </c>
      <c r="F14" s="6">
        <v>75</v>
      </c>
      <c r="M14" s="6">
        <v>100</v>
      </c>
      <c r="N14" s="6">
        <v>100</v>
      </c>
      <c r="O14" s="6">
        <v>100</v>
      </c>
      <c r="P14" s="6">
        <v>100</v>
      </c>
    </row>
    <row r="15" spans="2:16" x14ac:dyDescent="0.2">
      <c r="C15" s="6">
        <v>35</v>
      </c>
      <c r="D15" s="6">
        <v>40</v>
      </c>
      <c r="E15" s="6">
        <v>35</v>
      </c>
      <c r="F15" s="6">
        <v>75</v>
      </c>
      <c r="M15" s="6">
        <v>100</v>
      </c>
      <c r="N15" s="6">
        <v>100</v>
      </c>
      <c r="O15" s="6">
        <v>100</v>
      </c>
      <c r="P15" s="6">
        <v>100</v>
      </c>
    </row>
    <row r="16" spans="2:16" x14ac:dyDescent="0.2">
      <c r="C16" s="6">
        <v>35</v>
      </c>
      <c r="D16" s="6">
        <v>45</v>
      </c>
      <c r="E16" s="6">
        <v>35</v>
      </c>
      <c r="F16" s="6">
        <v>70</v>
      </c>
    </row>
    <row r="17" spans="3:6" x14ac:dyDescent="0.2">
      <c r="C17" s="6">
        <v>35</v>
      </c>
      <c r="D17" s="6">
        <v>45</v>
      </c>
      <c r="E17" s="6">
        <v>35</v>
      </c>
      <c r="F17" s="6">
        <v>70</v>
      </c>
    </row>
    <row r="18" spans="3:6" x14ac:dyDescent="0.2">
      <c r="C18" s="6">
        <v>20</v>
      </c>
      <c r="D18" s="6">
        <v>35</v>
      </c>
      <c r="E18" s="6">
        <v>35</v>
      </c>
      <c r="F18" s="6">
        <v>75</v>
      </c>
    </row>
    <row r="19" spans="3:6" x14ac:dyDescent="0.2">
      <c r="C19" s="6">
        <v>20</v>
      </c>
      <c r="D19" s="6">
        <v>35</v>
      </c>
      <c r="E19" s="6">
        <v>35</v>
      </c>
      <c r="F19" s="6">
        <v>75</v>
      </c>
    </row>
    <row r="20" spans="3:6" x14ac:dyDescent="0.2">
      <c r="C20" s="6">
        <v>20</v>
      </c>
      <c r="D20" s="6">
        <v>30</v>
      </c>
      <c r="E20" s="6">
        <v>25</v>
      </c>
      <c r="F20" s="6">
        <v>65</v>
      </c>
    </row>
    <row r="21" spans="3:6" x14ac:dyDescent="0.2">
      <c r="C21" s="6">
        <v>20</v>
      </c>
      <c r="D21" s="6">
        <v>35</v>
      </c>
      <c r="E21" s="6">
        <v>35</v>
      </c>
      <c r="F21" s="6">
        <v>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2304-4B2B-4632-84C5-613D3CFF98F3}">
  <dimension ref="A1:O225"/>
  <sheetViews>
    <sheetView workbookViewId="0">
      <selection activeCell="N26" sqref="N26"/>
    </sheetView>
  </sheetViews>
  <sheetFormatPr baseColWidth="10" defaultColWidth="8.83203125" defaultRowHeight="15" x14ac:dyDescent="0.2"/>
  <cols>
    <col min="2" max="2" width="29.6640625" bestFit="1" customWidth="1"/>
    <col min="3" max="3" width="20.5" bestFit="1" customWidth="1"/>
    <col min="4" max="4" width="19.5" bestFit="1" customWidth="1"/>
    <col min="5" max="5" width="23.1640625" bestFit="1" customWidth="1"/>
    <col min="6" max="6" width="26.5" bestFit="1" customWidth="1"/>
    <col min="7" max="7" width="9.1640625" customWidth="1"/>
    <col min="14" max="14" width="13.33203125" bestFit="1" customWidth="1"/>
  </cols>
  <sheetData>
    <row r="1" spans="1:8" x14ac:dyDescent="0.2">
      <c r="A1" s="57"/>
      <c r="B1" s="57"/>
      <c r="C1" s="57"/>
      <c r="D1" s="57"/>
    </row>
    <row r="3" spans="1:8" ht="16" x14ac:dyDescent="0.2">
      <c r="B3" s="7"/>
      <c r="C3" s="7" t="s">
        <v>31</v>
      </c>
      <c r="D3" s="7"/>
      <c r="E3" s="7"/>
      <c r="F3" s="7"/>
      <c r="G3" s="7"/>
      <c r="H3" s="7"/>
    </row>
    <row r="4" spans="1:8" ht="16" x14ac:dyDescent="0.2">
      <c r="B4" s="7" t="s">
        <v>22</v>
      </c>
      <c r="C4" s="7"/>
      <c r="D4" s="7"/>
      <c r="E4" s="7"/>
      <c r="F4" s="7"/>
      <c r="G4" s="7"/>
      <c r="H4" s="7"/>
    </row>
    <row r="5" spans="1:8" ht="16" x14ac:dyDescent="0.2">
      <c r="B5" s="7"/>
      <c r="C5" s="7"/>
      <c r="D5" s="7"/>
      <c r="E5" s="7"/>
      <c r="F5" s="7"/>
      <c r="G5" s="7"/>
      <c r="H5" s="7"/>
    </row>
    <row r="6" spans="1:8" ht="16" x14ac:dyDescent="0.2">
      <c r="B6" s="7" t="s">
        <v>23</v>
      </c>
      <c r="C6" s="7"/>
      <c r="D6" s="7" t="s">
        <v>24</v>
      </c>
      <c r="E6" s="7"/>
      <c r="F6" s="7"/>
      <c r="G6" s="7" t="s">
        <v>24</v>
      </c>
      <c r="H6" s="7"/>
    </row>
    <row r="7" spans="1:8" ht="16" x14ac:dyDescent="0.2">
      <c r="B7" s="7"/>
      <c r="C7" s="7"/>
      <c r="D7" s="7"/>
      <c r="E7" s="7"/>
      <c r="F7" s="7"/>
      <c r="G7" s="7"/>
      <c r="H7" s="7"/>
    </row>
    <row r="8" spans="1:8" ht="16" x14ac:dyDescent="0.2">
      <c r="B8" s="7" t="s">
        <v>25</v>
      </c>
      <c r="C8" s="7">
        <v>0</v>
      </c>
      <c r="D8" s="7">
        <v>0.33333333333333331</v>
      </c>
      <c r="E8" s="7" t="s">
        <v>26</v>
      </c>
      <c r="F8" s="7">
        <v>71</v>
      </c>
      <c r="G8" s="7">
        <v>35.5</v>
      </c>
      <c r="H8" s="7">
        <v>34.5</v>
      </c>
    </row>
    <row r="9" spans="1:8" ht="16" x14ac:dyDescent="0.2">
      <c r="B9" s="7" t="s">
        <v>27</v>
      </c>
      <c r="C9" s="7">
        <v>1</v>
      </c>
      <c r="D9" s="7"/>
      <c r="E9" s="7" t="s">
        <v>28</v>
      </c>
      <c r="F9" s="7">
        <v>110</v>
      </c>
      <c r="G9" s="7">
        <v>55</v>
      </c>
      <c r="H9" s="7"/>
    </row>
    <row r="10" spans="1:8" ht="16" x14ac:dyDescent="0.2">
      <c r="B10" s="7" t="s">
        <v>29</v>
      </c>
      <c r="C10" s="7">
        <v>0</v>
      </c>
      <c r="D10" s="7"/>
      <c r="E10" s="7" t="s">
        <v>30</v>
      </c>
      <c r="F10" s="7">
        <v>26</v>
      </c>
      <c r="G10" s="7">
        <v>13</v>
      </c>
      <c r="H10" s="7"/>
    </row>
    <row r="32" spans="1:10" x14ac:dyDescent="0.2">
      <c r="A32" s="10"/>
      <c r="F32" s="10"/>
      <c r="J32" s="10"/>
    </row>
    <row r="33" spans="1:15" x14ac:dyDescent="0.2">
      <c r="F33" s="10"/>
      <c r="J33" s="10"/>
    </row>
    <row r="34" spans="1:15" x14ac:dyDescent="0.2">
      <c r="K34" s="9"/>
      <c r="L34" s="9"/>
      <c r="M34" s="9"/>
      <c r="N34" s="9"/>
      <c r="O34" s="9"/>
    </row>
    <row r="35" spans="1:15" x14ac:dyDescent="0.2">
      <c r="M35" s="8"/>
    </row>
    <row r="36" spans="1:15" x14ac:dyDescent="0.2">
      <c r="M36" s="8"/>
      <c r="N36" s="10"/>
    </row>
    <row r="37" spans="1:15" x14ac:dyDescent="0.2">
      <c r="N37" s="10"/>
    </row>
    <row r="38" spans="1:15" x14ac:dyDescent="0.2">
      <c r="M38" s="8"/>
    </row>
    <row r="39" spans="1:15" x14ac:dyDescent="0.2">
      <c r="M39" s="8"/>
      <c r="N39" s="10"/>
    </row>
    <row r="40" spans="1:15" x14ac:dyDescent="0.2">
      <c r="N40" s="10"/>
    </row>
    <row r="41" spans="1:15" x14ac:dyDescent="0.2">
      <c r="M41" s="8"/>
    </row>
    <row r="42" spans="1:15" x14ac:dyDescent="0.2">
      <c r="M42" s="8"/>
      <c r="N42" s="10"/>
    </row>
    <row r="43" spans="1:15" x14ac:dyDescent="0.2">
      <c r="N43" s="10"/>
    </row>
    <row r="48" spans="1:15" x14ac:dyDescent="0.2">
      <c r="A48" s="10"/>
    </row>
    <row r="177" spans="1:2" x14ac:dyDescent="0.2">
      <c r="A177" s="10"/>
    </row>
    <row r="178" spans="1:2" x14ac:dyDescent="0.2">
      <c r="A178" s="10"/>
    </row>
    <row r="187" spans="1:2" ht="16" x14ac:dyDescent="0.2">
      <c r="A187" s="10"/>
      <c r="B187" s="7"/>
    </row>
    <row r="188" spans="1:2" x14ac:dyDescent="0.2">
      <c r="A188" s="10"/>
    </row>
    <row r="202" spans="1:1" x14ac:dyDescent="0.2">
      <c r="A202" s="10"/>
    </row>
    <row r="203" spans="1:1" x14ac:dyDescent="0.2">
      <c r="A203" s="10"/>
    </row>
    <row r="214" spans="1:1" x14ac:dyDescent="0.2">
      <c r="A214" s="10"/>
    </row>
    <row r="225" spans="1:1" x14ac:dyDescent="0.2">
      <c r="A225" s="10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205D-DD95-4447-9939-A4197D0AFB66}">
  <dimension ref="E8:F17"/>
  <sheetViews>
    <sheetView workbookViewId="0">
      <selection activeCell="N32" sqref="N32"/>
    </sheetView>
  </sheetViews>
  <sheetFormatPr baseColWidth="10" defaultColWidth="8.83203125" defaultRowHeight="15" x14ac:dyDescent="0.2"/>
  <cols>
    <col min="4" max="4" width="16.33203125" customWidth="1"/>
    <col min="5" max="5" width="11.33203125" customWidth="1"/>
    <col min="6" max="6" width="10.6640625" customWidth="1"/>
  </cols>
  <sheetData>
    <row r="8" spans="5:6" x14ac:dyDescent="0.2">
      <c r="E8" t="s">
        <v>16</v>
      </c>
      <c r="F8" t="s">
        <v>17</v>
      </c>
    </row>
    <row r="9" spans="5:6" x14ac:dyDescent="0.2">
      <c r="E9" t="s">
        <v>18</v>
      </c>
      <c r="F9">
        <v>1</v>
      </c>
    </row>
    <row r="10" spans="5:6" x14ac:dyDescent="0.2">
      <c r="E10" t="s">
        <v>18</v>
      </c>
      <c r="F10">
        <v>4</v>
      </c>
    </row>
    <row r="11" spans="5:6" x14ac:dyDescent="0.2">
      <c r="E11" t="s">
        <v>19</v>
      </c>
      <c r="F11">
        <v>4</v>
      </c>
    </row>
    <row r="12" spans="5:6" x14ac:dyDescent="0.2">
      <c r="E12" t="s">
        <v>20</v>
      </c>
      <c r="F12">
        <v>4</v>
      </c>
    </row>
    <row r="14" spans="5:6" x14ac:dyDescent="0.2">
      <c r="E14" t="s">
        <v>21</v>
      </c>
      <c r="F14">
        <v>1</v>
      </c>
    </row>
    <row r="15" spans="5:6" x14ac:dyDescent="0.2">
      <c r="E15" t="s">
        <v>21</v>
      </c>
      <c r="F15">
        <v>0</v>
      </c>
    </row>
    <row r="16" spans="5:6" x14ac:dyDescent="0.2">
      <c r="E16" t="s">
        <v>21</v>
      </c>
      <c r="F16">
        <v>0</v>
      </c>
    </row>
    <row r="17" spans="5:6" x14ac:dyDescent="0.2">
      <c r="E17" t="s">
        <v>21</v>
      </c>
      <c r="F17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BCCA-5795-4C03-BD66-BA8ABF27141B}">
  <dimension ref="D9:Q14"/>
  <sheetViews>
    <sheetView workbookViewId="0">
      <selection activeCell="T27" sqref="T27"/>
    </sheetView>
  </sheetViews>
  <sheetFormatPr baseColWidth="10" defaultColWidth="8.83203125" defaultRowHeight="15" x14ac:dyDescent="0.2"/>
  <sheetData>
    <row r="9" spans="4:17" x14ac:dyDescent="0.2">
      <c r="D9" s="56" t="s">
        <v>74</v>
      </c>
      <c r="E9" s="56"/>
      <c r="F9" s="59" t="s">
        <v>161</v>
      </c>
      <c r="G9" s="60"/>
      <c r="H9" s="60"/>
      <c r="I9" s="60"/>
      <c r="J9" s="60"/>
      <c r="K9" s="60"/>
      <c r="L9" s="59" t="s">
        <v>162</v>
      </c>
      <c r="M9" s="60"/>
      <c r="N9" s="60"/>
      <c r="O9" s="60"/>
      <c r="P9" s="60"/>
      <c r="Q9" s="60"/>
    </row>
    <row r="10" spans="4:17" x14ac:dyDescent="0.2">
      <c r="D10" s="1">
        <v>9.9526790000000004E-2</v>
      </c>
      <c r="E10" s="1"/>
      <c r="F10" s="1">
        <v>2.574586</v>
      </c>
      <c r="G10" s="1">
        <v>3.6153849999999998</v>
      </c>
      <c r="H10" s="1">
        <v>2.2240440000000001</v>
      </c>
      <c r="I10" s="1">
        <v>1.661972</v>
      </c>
      <c r="J10" s="1"/>
      <c r="K10" s="1"/>
      <c r="L10" s="1">
        <v>1.269231</v>
      </c>
      <c r="M10" s="1">
        <v>2.5943399999999999</v>
      </c>
      <c r="N10" s="1">
        <v>2.730769</v>
      </c>
      <c r="O10" s="1">
        <v>3.1216219999999999</v>
      </c>
      <c r="P10" s="1"/>
      <c r="Q10" s="1"/>
    </row>
    <row r="11" spans="4:17" x14ac:dyDescent="0.2">
      <c r="D11" s="1">
        <v>0.25</v>
      </c>
      <c r="E11" s="1"/>
      <c r="F11" s="1">
        <v>2.071161</v>
      </c>
      <c r="G11" s="1">
        <v>3.065868</v>
      </c>
      <c r="H11" s="1">
        <v>2.9098709999999999</v>
      </c>
      <c r="I11" s="1">
        <v>2.394231</v>
      </c>
      <c r="J11" s="1"/>
      <c r="K11" s="1"/>
      <c r="L11" s="1">
        <v>2.0495049999999999</v>
      </c>
      <c r="M11" s="1">
        <v>2.192053</v>
      </c>
      <c r="N11" s="1">
        <v>4.6478869999999999</v>
      </c>
      <c r="O11" s="1">
        <v>2.4100419999999998</v>
      </c>
      <c r="P11" s="1"/>
      <c r="Q11" s="1"/>
    </row>
    <row r="12" spans="4:17" x14ac:dyDescent="0.2">
      <c r="D12" s="1">
        <v>0.62797159999999996</v>
      </c>
      <c r="E12" s="1"/>
      <c r="F12" s="1">
        <v>2.1639339999999998</v>
      </c>
      <c r="G12" s="1">
        <v>2.2863250000000002</v>
      </c>
      <c r="H12" s="1">
        <v>2.9294120000000001</v>
      </c>
      <c r="I12" s="1">
        <v>1.7873129999999999</v>
      </c>
      <c r="J12" s="1"/>
      <c r="K12" s="1"/>
      <c r="L12" s="1">
        <v>2.6764709999999998</v>
      </c>
      <c r="M12" s="1">
        <v>2.1123599999999998</v>
      </c>
      <c r="N12" s="1">
        <v>2.765517</v>
      </c>
      <c r="O12" s="1">
        <v>2.163265</v>
      </c>
      <c r="P12" s="1"/>
      <c r="Q12" s="1"/>
    </row>
    <row r="13" spans="4:17" x14ac:dyDescent="0.2">
      <c r="D13" s="1">
        <v>1.577393</v>
      </c>
      <c r="E13" s="1"/>
      <c r="F13" s="1">
        <v>1.8690180000000001</v>
      </c>
      <c r="G13" s="1">
        <v>2.2222219999999999</v>
      </c>
      <c r="H13" s="1">
        <v>2.3776440000000001</v>
      </c>
      <c r="I13" s="1">
        <v>1.8678680000000001</v>
      </c>
      <c r="J13" s="1"/>
      <c r="K13" s="1"/>
      <c r="L13" s="1">
        <v>1.525641</v>
      </c>
      <c r="M13" s="1">
        <v>2.4907979999999998</v>
      </c>
      <c r="N13" s="1">
        <v>2.2228569999999999</v>
      </c>
      <c r="O13" s="1">
        <v>2.3562500000000002</v>
      </c>
      <c r="P13" s="1"/>
      <c r="Q13" s="1"/>
    </row>
    <row r="14" spans="4:17" x14ac:dyDescent="0.2">
      <c r="D14" s="1">
        <v>3.1473140000000002</v>
      </c>
      <c r="E14" s="1"/>
      <c r="F14" s="1">
        <v>1.9349400000000001</v>
      </c>
      <c r="G14" s="1">
        <v>1.902736</v>
      </c>
      <c r="H14" s="1">
        <v>2.3494619999999999</v>
      </c>
      <c r="I14" s="1">
        <v>1.9358599999999999</v>
      </c>
      <c r="J14" s="1"/>
      <c r="K14" s="1"/>
      <c r="L14" s="1">
        <v>2.067485</v>
      </c>
      <c r="M14" s="1">
        <v>2.2193879999999999</v>
      </c>
      <c r="N14" s="1">
        <v>2.0153059999999998</v>
      </c>
      <c r="O14" s="1">
        <v>2.099707</v>
      </c>
      <c r="P14" s="1"/>
      <c r="Q14" s="1"/>
    </row>
  </sheetData>
  <mergeCells count="3">
    <mergeCell ref="D9:E9"/>
    <mergeCell ref="F9:K9"/>
    <mergeCell ref="L9:Q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7EB7-264F-478F-9AEA-534CACB27494}">
  <dimension ref="B4:AQ28"/>
  <sheetViews>
    <sheetView topLeftCell="O1" workbookViewId="0">
      <selection activeCell="AM4" sqref="AM4:AN11"/>
    </sheetView>
  </sheetViews>
  <sheetFormatPr baseColWidth="10" defaultColWidth="8.83203125" defaultRowHeight="15" x14ac:dyDescent="0.2"/>
  <sheetData>
    <row r="4" spans="2:37" x14ac:dyDescent="0.2">
      <c r="C4" t="s">
        <v>103</v>
      </c>
      <c r="F4" t="s">
        <v>104</v>
      </c>
      <c r="I4" t="s">
        <v>105</v>
      </c>
      <c r="L4" t="s">
        <v>106</v>
      </c>
      <c r="O4" t="s">
        <v>107</v>
      </c>
      <c r="R4" t="s">
        <v>108</v>
      </c>
      <c r="U4" t="s">
        <v>107</v>
      </c>
      <c r="X4" t="s">
        <v>108</v>
      </c>
      <c r="AA4" t="s">
        <v>109</v>
      </c>
      <c r="AD4" t="s">
        <v>110</v>
      </c>
      <c r="AG4" t="s">
        <v>111</v>
      </c>
      <c r="AJ4" t="s">
        <v>112</v>
      </c>
    </row>
    <row r="5" spans="2:37" x14ac:dyDescent="0.2">
      <c r="B5" t="s">
        <v>113</v>
      </c>
      <c r="C5">
        <v>491.1</v>
      </c>
      <c r="D5">
        <f>C5/491.1</f>
        <v>1</v>
      </c>
      <c r="F5">
        <v>518.29999999999995</v>
      </c>
      <c r="G5">
        <f>F5/518.3</f>
        <v>1</v>
      </c>
      <c r="I5">
        <v>487.3</v>
      </c>
      <c r="J5">
        <f>I5/487.3</f>
        <v>1</v>
      </c>
      <c r="L5">
        <v>514.4</v>
      </c>
      <c r="M5">
        <f>L5/514.4</f>
        <v>1</v>
      </c>
      <c r="O5">
        <v>504</v>
      </c>
      <c r="P5">
        <f>O5/504</f>
        <v>1</v>
      </c>
      <c r="R5">
        <v>516.9</v>
      </c>
      <c r="S5">
        <f>R5/516.9</f>
        <v>1</v>
      </c>
      <c r="U5">
        <v>380.5</v>
      </c>
      <c r="V5">
        <f>U5/380.5</f>
        <v>1</v>
      </c>
      <c r="X5">
        <v>304.2</v>
      </c>
      <c r="Y5">
        <f>X5/304.2</f>
        <v>1</v>
      </c>
      <c r="AA5">
        <v>489</v>
      </c>
      <c r="AB5">
        <f>AA5/489</f>
        <v>1</v>
      </c>
      <c r="AD5">
        <v>538</v>
      </c>
      <c r="AE5">
        <f>AD5/538</f>
        <v>1</v>
      </c>
      <c r="AG5">
        <v>508</v>
      </c>
      <c r="AH5">
        <f>AG5/508</f>
        <v>1</v>
      </c>
      <c r="AJ5">
        <v>490</v>
      </c>
      <c r="AK5">
        <f>AJ5/490</f>
        <v>1</v>
      </c>
    </row>
    <row r="6" spans="2:37" x14ac:dyDescent="0.2">
      <c r="B6" t="s">
        <v>114</v>
      </c>
      <c r="C6">
        <v>23.57</v>
      </c>
      <c r="D6">
        <f t="shared" ref="D6:D14" si="0">C6/491.1</f>
        <v>4.7994298513541027E-2</v>
      </c>
      <c r="F6">
        <v>16.2</v>
      </c>
      <c r="G6">
        <f t="shared" ref="G6:G14" si="1">F6/518.3</f>
        <v>3.1256029326644799E-2</v>
      </c>
      <c r="I6">
        <v>82.2</v>
      </c>
      <c r="J6">
        <f t="shared" ref="J6:J14" si="2">I6/401</f>
        <v>0.20498753117206983</v>
      </c>
      <c r="L6">
        <v>24.37</v>
      </c>
      <c r="M6">
        <f t="shared" ref="M6:M14" si="3">L6/543</f>
        <v>4.4880294659300185E-2</v>
      </c>
      <c r="O6">
        <v>41.19</v>
      </c>
      <c r="P6">
        <f t="shared" ref="P6:P14" si="4">O6/418</f>
        <v>9.8540669856459331E-2</v>
      </c>
      <c r="R6">
        <v>152.4</v>
      </c>
      <c r="S6">
        <f t="shared" ref="S6:S14" si="5">R6/442</f>
        <v>0.34479638009049773</v>
      </c>
      <c r="U6">
        <v>9</v>
      </c>
      <c r="V6">
        <f t="shared" ref="V6:V14" si="6">U6/380.5</f>
        <v>2.3653088042049936E-2</v>
      </c>
      <c r="X6">
        <v>20</v>
      </c>
      <c r="Y6">
        <f t="shared" ref="Y6:Y14" si="7">X6/304.2</f>
        <v>6.5746219592373437E-2</v>
      </c>
      <c r="AA6">
        <v>43</v>
      </c>
      <c r="AB6">
        <f t="shared" ref="AB6:AB14" si="8">AA6/489</f>
        <v>8.7934560327198361E-2</v>
      </c>
      <c r="AD6">
        <v>44</v>
      </c>
      <c r="AE6">
        <f t="shared" ref="AE6:AE14" si="9">AD6/538</f>
        <v>8.1784386617100371E-2</v>
      </c>
      <c r="AG6">
        <v>40</v>
      </c>
      <c r="AH6">
        <f t="shared" ref="AH6:AH14" si="10">AG6/508</f>
        <v>7.874015748031496E-2</v>
      </c>
      <c r="AJ6">
        <v>84</v>
      </c>
      <c r="AK6">
        <f t="shared" ref="AK6:AK14" si="11">AJ6/490</f>
        <v>0.17142857142857143</v>
      </c>
    </row>
    <row r="7" spans="2:37" x14ac:dyDescent="0.2">
      <c r="B7" t="s">
        <v>115</v>
      </c>
      <c r="C7">
        <v>97.64</v>
      </c>
      <c r="D7">
        <f t="shared" si="0"/>
        <v>0.19881897780492772</v>
      </c>
      <c r="F7">
        <v>71.23</v>
      </c>
      <c r="G7">
        <f t="shared" si="1"/>
        <v>0.13743005981092032</v>
      </c>
      <c r="I7">
        <v>181.7</v>
      </c>
      <c r="J7">
        <f t="shared" si="2"/>
        <v>0.4531172069825436</v>
      </c>
      <c r="L7">
        <v>120</v>
      </c>
      <c r="M7">
        <f t="shared" si="3"/>
        <v>0.22099447513812154</v>
      </c>
      <c r="O7">
        <v>85.05</v>
      </c>
      <c r="P7">
        <f t="shared" si="4"/>
        <v>0.2034688995215311</v>
      </c>
      <c r="R7">
        <v>51.92</v>
      </c>
      <c r="S7">
        <f t="shared" si="5"/>
        <v>0.11746606334841629</v>
      </c>
      <c r="U7">
        <v>126</v>
      </c>
      <c r="V7">
        <f t="shared" si="6"/>
        <v>0.3311432325886991</v>
      </c>
      <c r="X7">
        <v>143</v>
      </c>
      <c r="Y7">
        <f t="shared" si="7"/>
        <v>0.47008547008547008</v>
      </c>
      <c r="AA7">
        <v>14</v>
      </c>
      <c r="AB7">
        <f t="shared" si="8"/>
        <v>2.8629856850715747E-2</v>
      </c>
      <c r="AD7">
        <v>34</v>
      </c>
      <c r="AE7">
        <f t="shared" si="9"/>
        <v>6.3197026022304828E-2</v>
      </c>
      <c r="AG7">
        <v>16</v>
      </c>
      <c r="AH7">
        <f t="shared" si="10"/>
        <v>3.1496062992125984E-2</v>
      </c>
      <c r="AJ7">
        <v>34</v>
      </c>
      <c r="AK7">
        <f t="shared" si="11"/>
        <v>6.9387755102040816E-2</v>
      </c>
    </row>
    <row r="8" spans="2:37" x14ac:dyDescent="0.2">
      <c r="B8" t="s">
        <v>116</v>
      </c>
      <c r="C8">
        <v>182.4</v>
      </c>
      <c r="D8">
        <f t="shared" si="0"/>
        <v>0.37141111789859499</v>
      </c>
      <c r="F8">
        <v>156.80000000000001</v>
      </c>
      <c r="G8">
        <f t="shared" si="1"/>
        <v>0.30252749372950033</v>
      </c>
      <c r="I8">
        <v>157.69999999999999</v>
      </c>
      <c r="J8">
        <f t="shared" si="2"/>
        <v>0.3932668329177057</v>
      </c>
      <c r="L8">
        <v>99.89</v>
      </c>
      <c r="M8">
        <f t="shared" si="3"/>
        <v>0.18395948434622467</v>
      </c>
      <c r="O8">
        <v>184.9</v>
      </c>
      <c r="P8">
        <f t="shared" si="4"/>
        <v>0.44234449760765554</v>
      </c>
      <c r="R8">
        <v>137.6</v>
      </c>
      <c r="S8">
        <f t="shared" si="5"/>
        <v>0.31131221719457014</v>
      </c>
      <c r="U8">
        <v>230</v>
      </c>
      <c r="V8">
        <f t="shared" si="6"/>
        <v>0.60446780551905388</v>
      </c>
      <c r="X8">
        <v>221</v>
      </c>
      <c r="Y8">
        <f t="shared" si="7"/>
        <v>0.72649572649572647</v>
      </c>
      <c r="AA8">
        <v>126</v>
      </c>
      <c r="AB8">
        <f t="shared" si="8"/>
        <v>0.25766871165644173</v>
      </c>
      <c r="AD8">
        <v>163</v>
      </c>
      <c r="AE8">
        <f t="shared" si="9"/>
        <v>0.30297397769516726</v>
      </c>
      <c r="AG8">
        <v>49</v>
      </c>
      <c r="AH8">
        <f t="shared" si="10"/>
        <v>9.6456692913385822E-2</v>
      </c>
      <c r="AJ8">
        <v>81</v>
      </c>
      <c r="AK8">
        <f t="shared" si="11"/>
        <v>0.1653061224489796</v>
      </c>
    </row>
    <row r="9" spans="2:37" x14ac:dyDescent="0.2">
      <c r="B9" t="s">
        <v>117</v>
      </c>
      <c r="C9">
        <v>133.1</v>
      </c>
      <c r="D9">
        <f t="shared" si="0"/>
        <v>0.27102423131745057</v>
      </c>
      <c r="F9">
        <v>127.3</v>
      </c>
      <c r="G9">
        <f t="shared" si="1"/>
        <v>0.24561065020258538</v>
      </c>
      <c r="I9">
        <v>221.6</v>
      </c>
      <c r="J9">
        <f t="shared" si="2"/>
        <v>0.55261845386533659</v>
      </c>
      <c r="L9">
        <v>231.3</v>
      </c>
      <c r="M9">
        <f t="shared" si="3"/>
        <v>0.42596685082872932</v>
      </c>
      <c r="O9">
        <v>100.5</v>
      </c>
      <c r="P9">
        <f t="shared" si="4"/>
        <v>0.24043062200956938</v>
      </c>
      <c r="R9">
        <v>72.45</v>
      </c>
      <c r="S9">
        <f t="shared" si="5"/>
        <v>0.16391402714932127</v>
      </c>
      <c r="U9">
        <v>210</v>
      </c>
      <c r="V9">
        <f t="shared" si="6"/>
        <v>0.55190538764783181</v>
      </c>
      <c r="X9">
        <v>193</v>
      </c>
      <c r="Y9">
        <f t="shared" si="7"/>
        <v>0.63445101906640367</v>
      </c>
      <c r="AA9">
        <v>144</v>
      </c>
      <c r="AB9">
        <f t="shared" si="8"/>
        <v>0.29447852760736198</v>
      </c>
      <c r="AD9">
        <v>180</v>
      </c>
      <c r="AE9">
        <f t="shared" si="9"/>
        <v>0.33457249070631973</v>
      </c>
      <c r="AG9">
        <v>76</v>
      </c>
      <c r="AH9">
        <f t="shared" si="10"/>
        <v>0.14960629921259844</v>
      </c>
      <c r="AJ9">
        <v>118</v>
      </c>
      <c r="AK9">
        <f t="shared" si="11"/>
        <v>0.24081632653061225</v>
      </c>
    </row>
    <row r="10" spans="2:37" x14ac:dyDescent="0.2">
      <c r="B10" t="s">
        <v>118</v>
      </c>
      <c r="C10">
        <v>177.4</v>
      </c>
      <c r="D10">
        <f t="shared" si="0"/>
        <v>0.3612298920790063</v>
      </c>
      <c r="F10">
        <v>191.5</v>
      </c>
      <c r="G10">
        <f t="shared" si="1"/>
        <v>0.36947713679336297</v>
      </c>
      <c r="I10">
        <v>201.4</v>
      </c>
      <c r="J10">
        <f t="shared" si="2"/>
        <v>0.5022443890274314</v>
      </c>
      <c r="L10">
        <v>198.5</v>
      </c>
      <c r="M10">
        <f t="shared" si="3"/>
        <v>0.36556169429097607</v>
      </c>
      <c r="O10">
        <v>217.3</v>
      </c>
      <c r="P10">
        <f t="shared" si="4"/>
        <v>0.51985645933014357</v>
      </c>
      <c r="R10">
        <v>182.7</v>
      </c>
      <c r="S10">
        <f t="shared" si="5"/>
        <v>0.41334841628959273</v>
      </c>
      <c r="U10">
        <v>245</v>
      </c>
      <c r="V10">
        <f t="shared" si="6"/>
        <v>0.64388961892247043</v>
      </c>
      <c r="X10">
        <v>228</v>
      </c>
      <c r="Y10">
        <f t="shared" si="7"/>
        <v>0.74950690335305725</v>
      </c>
      <c r="AA10">
        <v>125</v>
      </c>
      <c r="AB10">
        <f t="shared" si="8"/>
        <v>0.2556237218813906</v>
      </c>
      <c r="AD10">
        <v>176</v>
      </c>
      <c r="AE10">
        <f t="shared" si="9"/>
        <v>0.32713754646840149</v>
      </c>
      <c r="AG10">
        <v>176</v>
      </c>
      <c r="AH10">
        <f t="shared" si="10"/>
        <v>0.34645669291338582</v>
      </c>
      <c r="AJ10">
        <v>195</v>
      </c>
      <c r="AK10">
        <f t="shared" si="11"/>
        <v>0.39795918367346939</v>
      </c>
    </row>
    <row r="11" spans="2:37" x14ac:dyDescent="0.2">
      <c r="B11" t="s">
        <v>119</v>
      </c>
      <c r="C11">
        <v>279.3</v>
      </c>
      <c r="D11">
        <f t="shared" si="0"/>
        <v>0.56872327428222358</v>
      </c>
      <c r="F11">
        <v>318.5</v>
      </c>
      <c r="G11">
        <f t="shared" si="1"/>
        <v>0.61450897163804752</v>
      </c>
      <c r="I11">
        <v>322.5</v>
      </c>
      <c r="J11">
        <f t="shared" si="2"/>
        <v>0.80423940149625939</v>
      </c>
      <c r="L11">
        <v>336.1</v>
      </c>
      <c r="M11">
        <f t="shared" si="3"/>
        <v>0.61896869244935548</v>
      </c>
      <c r="O11">
        <v>253.3</v>
      </c>
      <c r="P11">
        <f t="shared" si="4"/>
        <v>0.60598086124401918</v>
      </c>
      <c r="R11">
        <v>234.5</v>
      </c>
      <c r="S11">
        <f t="shared" si="5"/>
        <v>0.53054298642533937</v>
      </c>
      <c r="U11">
        <v>357</v>
      </c>
      <c r="V11">
        <f t="shared" si="6"/>
        <v>0.93823915900131405</v>
      </c>
      <c r="X11">
        <v>322</v>
      </c>
      <c r="Y11">
        <f t="shared" si="7"/>
        <v>1.0585141354372123</v>
      </c>
      <c r="AA11">
        <v>185</v>
      </c>
      <c r="AB11">
        <f t="shared" si="8"/>
        <v>0.3783231083844581</v>
      </c>
      <c r="AD11">
        <v>237</v>
      </c>
      <c r="AE11">
        <f t="shared" si="9"/>
        <v>0.44052044609665425</v>
      </c>
      <c r="AG11">
        <v>237</v>
      </c>
      <c r="AH11">
        <f t="shared" si="10"/>
        <v>0.46653543307086615</v>
      </c>
      <c r="AJ11">
        <v>234</v>
      </c>
      <c r="AK11">
        <f t="shared" si="11"/>
        <v>0.47755102040816327</v>
      </c>
    </row>
    <row r="12" spans="2:37" x14ac:dyDescent="0.2">
      <c r="B12" t="s">
        <v>120</v>
      </c>
      <c r="C12">
        <v>347.7</v>
      </c>
      <c r="D12">
        <f>C12/491.1</f>
        <v>0.70800244349419661</v>
      </c>
      <c r="F12">
        <v>397.6</v>
      </c>
      <c r="G12">
        <f t="shared" si="1"/>
        <v>0.76712328767123295</v>
      </c>
      <c r="I12">
        <v>427.6</v>
      </c>
      <c r="J12">
        <f t="shared" si="2"/>
        <v>1.0663341645885287</v>
      </c>
      <c r="L12">
        <v>455</v>
      </c>
      <c r="M12">
        <f t="shared" si="3"/>
        <v>0.83793738489871084</v>
      </c>
      <c r="O12">
        <v>349.7</v>
      </c>
      <c r="P12">
        <f t="shared" si="4"/>
        <v>0.83660287081339713</v>
      </c>
      <c r="R12">
        <v>343.5</v>
      </c>
      <c r="S12">
        <f t="shared" si="5"/>
        <v>0.77714932126696834</v>
      </c>
      <c r="U12">
        <v>421</v>
      </c>
      <c r="V12">
        <f t="shared" si="6"/>
        <v>1.1064388961892246</v>
      </c>
      <c r="X12">
        <v>487</v>
      </c>
      <c r="Y12">
        <f t="shared" si="7"/>
        <v>1.6009204470742933</v>
      </c>
      <c r="AA12">
        <v>375</v>
      </c>
      <c r="AB12">
        <f t="shared" si="8"/>
        <v>0.76687116564417179</v>
      </c>
      <c r="AD12">
        <v>446</v>
      </c>
      <c r="AE12">
        <f t="shared" si="9"/>
        <v>0.82899628252788105</v>
      </c>
      <c r="AG12">
        <v>363</v>
      </c>
      <c r="AH12">
        <f t="shared" si="10"/>
        <v>0.71456692913385822</v>
      </c>
      <c r="AJ12">
        <v>397</v>
      </c>
      <c r="AK12">
        <f t="shared" si="11"/>
        <v>0.81020408163265301</v>
      </c>
    </row>
    <row r="13" spans="2:37" x14ac:dyDescent="0.2">
      <c r="B13" t="s">
        <v>121</v>
      </c>
      <c r="C13">
        <v>397.4</v>
      </c>
      <c r="D13">
        <f t="shared" si="0"/>
        <v>0.80920382814090808</v>
      </c>
      <c r="F13">
        <v>456.8</v>
      </c>
      <c r="G13">
        <f t="shared" si="1"/>
        <v>0.88134285163032999</v>
      </c>
      <c r="I13">
        <v>446.9</v>
      </c>
      <c r="J13">
        <f t="shared" si="2"/>
        <v>1.1144638403990024</v>
      </c>
      <c r="L13">
        <v>471.8</v>
      </c>
      <c r="M13">
        <f t="shared" si="3"/>
        <v>0.86887661141804795</v>
      </c>
      <c r="O13">
        <v>417.9</v>
      </c>
      <c r="P13">
        <f t="shared" si="4"/>
        <v>0.99976076555023918</v>
      </c>
      <c r="R13">
        <v>423.7</v>
      </c>
      <c r="S13">
        <f t="shared" si="5"/>
        <v>0.95859728506787323</v>
      </c>
      <c r="U13">
        <v>421</v>
      </c>
      <c r="V13">
        <f t="shared" si="6"/>
        <v>1.1064388961892246</v>
      </c>
      <c r="X13">
        <v>358</v>
      </c>
      <c r="Y13">
        <f t="shared" si="7"/>
        <v>1.1768573307034846</v>
      </c>
      <c r="AA13">
        <v>447</v>
      </c>
      <c r="AB13">
        <f t="shared" si="8"/>
        <v>0.91411042944785281</v>
      </c>
      <c r="AD13">
        <v>549</v>
      </c>
      <c r="AE13">
        <f t="shared" si="9"/>
        <v>1.020446096654275</v>
      </c>
      <c r="AG13">
        <v>460</v>
      </c>
      <c r="AH13">
        <f t="shared" si="10"/>
        <v>0.90551181102362199</v>
      </c>
      <c r="AJ13">
        <v>498</v>
      </c>
      <c r="AK13">
        <f t="shared" si="11"/>
        <v>1.0163265306122449</v>
      </c>
    </row>
    <row r="14" spans="2:37" x14ac:dyDescent="0.2">
      <c r="B14" t="s">
        <v>122</v>
      </c>
      <c r="C14">
        <v>481.1</v>
      </c>
      <c r="D14">
        <f t="shared" si="0"/>
        <v>0.97963754836082262</v>
      </c>
      <c r="F14">
        <v>515.79999999999995</v>
      </c>
      <c r="G14">
        <f t="shared" si="1"/>
        <v>0.99517653868415978</v>
      </c>
      <c r="I14">
        <v>515.6</v>
      </c>
      <c r="J14">
        <f t="shared" si="2"/>
        <v>1.2857855361596011</v>
      </c>
      <c r="L14">
        <v>554</v>
      </c>
      <c r="M14">
        <f t="shared" si="3"/>
        <v>1.0202578268876612</v>
      </c>
      <c r="O14">
        <v>493.9</v>
      </c>
      <c r="P14">
        <f t="shared" si="4"/>
        <v>1.1815789473684211</v>
      </c>
      <c r="R14">
        <v>485.5</v>
      </c>
      <c r="S14">
        <f t="shared" si="5"/>
        <v>1.0984162895927603</v>
      </c>
      <c r="U14">
        <v>487</v>
      </c>
      <c r="V14">
        <f t="shared" si="6"/>
        <v>1.2798948751642576</v>
      </c>
      <c r="X14">
        <v>418</v>
      </c>
      <c r="Y14">
        <f t="shared" si="7"/>
        <v>1.3740959894806049</v>
      </c>
      <c r="AA14">
        <v>526</v>
      </c>
      <c r="AB14">
        <f t="shared" si="8"/>
        <v>1.0756646216768917</v>
      </c>
      <c r="AD14">
        <v>587</v>
      </c>
      <c r="AE14">
        <f t="shared" si="9"/>
        <v>1.0910780669144982</v>
      </c>
      <c r="AG14">
        <v>500</v>
      </c>
      <c r="AH14">
        <f t="shared" si="10"/>
        <v>0.98425196850393704</v>
      </c>
      <c r="AJ14">
        <v>468</v>
      </c>
      <c r="AK14">
        <f t="shared" si="11"/>
        <v>0.95510204081632655</v>
      </c>
    </row>
    <row r="18" spans="2:43" x14ac:dyDescent="0.2">
      <c r="C18" t="s">
        <v>123</v>
      </c>
      <c r="F18" t="s">
        <v>123</v>
      </c>
      <c r="I18" t="s">
        <v>124</v>
      </c>
      <c r="L18" t="s">
        <v>124</v>
      </c>
      <c r="O18" t="s">
        <v>125</v>
      </c>
      <c r="R18" t="s">
        <v>107</v>
      </c>
      <c r="U18" t="s">
        <v>126</v>
      </c>
      <c r="X18" t="s">
        <v>127</v>
      </c>
      <c r="AA18" t="s">
        <v>128</v>
      </c>
      <c r="AD18" t="s">
        <v>110</v>
      </c>
      <c r="AG18" t="s">
        <v>128</v>
      </c>
      <c r="AJ18" t="s">
        <v>110</v>
      </c>
      <c r="AM18" t="s">
        <v>129</v>
      </c>
      <c r="AP18" t="s">
        <v>130</v>
      </c>
    </row>
    <row r="19" spans="2:43" x14ac:dyDescent="0.2">
      <c r="B19" t="s">
        <v>113</v>
      </c>
      <c r="C19">
        <v>421.1</v>
      </c>
      <c r="D19">
        <f>C19/421.1</f>
        <v>1</v>
      </c>
      <c r="F19">
        <v>437.6</v>
      </c>
      <c r="G19">
        <f>F19/437.6</f>
        <v>1</v>
      </c>
      <c r="I19">
        <v>386.9</v>
      </c>
      <c r="J19">
        <f>I19/386.9</f>
        <v>1</v>
      </c>
      <c r="L19">
        <v>349.3</v>
      </c>
      <c r="M19">
        <f>L19/349.3</f>
        <v>1</v>
      </c>
      <c r="O19">
        <v>332.5</v>
      </c>
      <c r="P19">
        <f>O19/332.5</f>
        <v>1</v>
      </c>
      <c r="R19">
        <v>417.9</v>
      </c>
      <c r="S19">
        <f>R19/417.9</f>
        <v>1</v>
      </c>
      <c r="U19">
        <v>375</v>
      </c>
      <c r="V19">
        <f>U19/375</f>
        <v>1</v>
      </c>
      <c r="X19">
        <v>370</v>
      </c>
      <c r="Y19">
        <f>X19/370</f>
        <v>1</v>
      </c>
      <c r="AA19">
        <v>434</v>
      </c>
      <c r="AB19">
        <f>AA19/434</f>
        <v>1</v>
      </c>
      <c r="AD19">
        <v>389</v>
      </c>
      <c r="AE19">
        <f>AD19/389</f>
        <v>1</v>
      </c>
      <c r="AG19">
        <v>502</v>
      </c>
      <c r="AH19">
        <f>AG19/502</f>
        <v>1</v>
      </c>
      <c r="AJ19">
        <v>545</v>
      </c>
      <c r="AK19">
        <f>AJ19/545</f>
        <v>1</v>
      </c>
      <c r="AM19">
        <v>356</v>
      </c>
      <c r="AN19">
        <f>AM19/356</f>
        <v>1</v>
      </c>
      <c r="AP19">
        <v>321</v>
      </c>
      <c r="AQ19">
        <f>AP19/321</f>
        <v>1</v>
      </c>
    </row>
    <row r="20" spans="2:43" x14ac:dyDescent="0.2">
      <c r="B20" t="s">
        <v>114</v>
      </c>
      <c r="C20">
        <v>19.190000000000001</v>
      </c>
      <c r="D20">
        <f t="shared" ref="D20:D28" si="12">C20/402</f>
        <v>4.77363184079602E-2</v>
      </c>
      <c r="F20">
        <v>16.260000000000002</v>
      </c>
      <c r="G20">
        <f t="shared" ref="G20:G28" si="13">F20/423</f>
        <v>3.843971631205674E-2</v>
      </c>
      <c r="I20">
        <v>386.9</v>
      </c>
      <c r="J20">
        <f t="shared" ref="J20:J28" si="14">I20/332</f>
        <v>1.1653614457831325</v>
      </c>
      <c r="L20">
        <v>94.51</v>
      </c>
      <c r="M20">
        <f t="shared" ref="M20:M28" si="15">L20/302</f>
        <v>0.31294701986754969</v>
      </c>
      <c r="O20">
        <v>73.36</v>
      </c>
      <c r="P20">
        <f t="shared" ref="P20:P28" si="16">O20/376</f>
        <v>0.1951063829787234</v>
      </c>
      <c r="S20">
        <f t="shared" ref="S20:S28" si="17">R20/371</f>
        <v>0</v>
      </c>
      <c r="U20">
        <v>54</v>
      </c>
      <c r="V20">
        <f t="shared" ref="V20:V28" si="18">U20/375</f>
        <v>0.14399999999999999</v>
      </c>
      <c r="X20">
        <v>55</v>
      </c>
      <c r="Y20">
        <f t="shared" ref="Y20:Y28" si="19">X20/370</f>
        <v>0.14864864864864866</v>
      </c>
      <c r="AA20">
        <v>63</v>
      </c>
      <c r="AB20">
        <f t="shared" ref="AB20:AB28" si="20">AA20/434</f>
        <v>0.14516129032258066</v>
      </c>
      <c r="AD20">
        <v>68</v>
      </c>
      <c r="AE20">
        <f t="shared" ref="AE20:AE28" si="21">AD20/389</f>
        <v>0.17480719794344474</v>
      </c>
      <c r="AG20">
        <v>31</v>
      </c>
      <c r="AH20">
        <f t="shared" ref="AH20:AH28" si="22">AG20/502</f>
        <v>6.1752988047808766E-2</v>
      </c>
      <c r="AJ20">
        <v>6</v>
      </c>
      <c r="AK20">
        <f t="shared" ref="AK20:AK28" si="23">AJ20/545</f>
        <v>1.1009174311926606E-2</v>
      </c>
      <c r="AM20">
        <v>39</v>
      </c>
      <c r="AN20">
        <f t="shared" ref="AN20:AN28" si="24">AM20/356</f>
        <v>0.10955056179775281</v>
      </c>
      <c r="AP20">
        <v>30</v>
      </c>
      <c r="AQ20">
        <f t="shared" ref="AQ20:AQ28" si="25">AP20/321</f>
        <v>9.3457943925233641E-2</v>
      </c>
    </row>
    <row r="21" spans="2:43" x14ac:dyDescent="0.2">
      <c r="B21" t="s">
        <v>115</v>
      </c>
      <c r="C21">
        <v>125.1</v>
      </c>
      <c r="D21">
        <f t="shared" si="12"/>
        <v>0.31119402985074623</v>
      </c>
      <c r="F21">
        <v>112.9</v>
      </c>
      <c r="G21">
        <f t="shared" si="13"/>
        <v>0.26690307328605201</v>
      </c>
      <c r="I21">
        <v>114.2</v>
      </c>
      <c r="J21">
        <f t="shared" si="14"/>
        <v>0.34397590361445785</v>
      </c>
      <c r="L21">
        <v>76.17</v>
      </c>
      <c r="M21">
        <f t="shared" si="15"/>
        <v>0.2522185430463576</v>
      </c>
      <c r="O21">
        <v>21.5</v>
      </c>
      <c r="P21">
        <f t="shared" si="16"/>
        <v>5.7180851063829786E-2</v>
      </c>
      <c r="S21">
        <f t="shared" si="17"/>
        <v>0</v>
      </c>
      <c r="U21">
        <v>14</v>
      </c>
      <c r="V21">
        <f t="shared" si="18"/>
        <v>3.7333333333333336E-2</v>
      </c>
      <c r="X21">
        <v>54</v>
      </c>
      <c r="Y21">
        <f t="shared" si="19"/>
        <v>0.14594594594594595</v>
      </c>
      <c r="AA21">
        <v>40</v>
      </c>
      <c r="AB21">
        <f t="shared" si="20"/>
        <v>9.2165898617511524E-2</v>
      </c>
      <c r="AD21">
        <v>30</v>
      </c>
      <c r="AE21">
        <f t="shared" si="21"/>
        <v>7.7120822622107968E-2</v>
      </c>
      <c r="AG21">
        <v>20</v>
      </c>
      <c r="AH21">
        <f t="shared" si="22"/>
        <v>3.9840637450199202E-2</v>
      </c>
      <c r="AJ21">
        <v>6</v>
      </c>
      <c r="AK21">
        <f t="shared" si="23"/>
        <v>1.1009174311926606E-2</v>
      </c>
      <c r="AM21">
        <v>36</v>
      </c>
      <c r="AN21">
        <f t="shared" si="24"/>
        <v>0.10112359550561797</v>
      </c>
      <c r="AP21">
        <v>63</v>
      </c>
      <c r="AQ21">
        <f t="shared" si="25"/>
        <v>0.19626168224299065</v>
      </c>
    </row>
    <row r="22" spans="2:43" x14ac:dyDescent="0.2">
      <c r="B22" t="s">
        <v>116</v>
      </c>
      <c r="C22">
        <v>92.53</v>
      </c>
      <c r="D22">
        <f t="shared" si="12"/>
        <v>0.23017412935323384</v>
      </c>
      <c r="F22">
        <v>100.5</v>
      </c>
      <c r="G22">
        <f t="shared" si="13"/>
        <v>0.23758865248226951</v>
      </c>
      <c r="I22">
        <v>90.45</v>
      </c>
      <c r="J22">
        <f t="shared" si="14"/>
        <v>0.27243975903614459</v>
      </c>
      <c r="L22">
        <v>80.47</v>
      </c>
      <c r="M22">
        <f t="shared" si="15"/>
        <v>0.26645695364238409</v>
      </c>
      <c r="O22">
        <v>77.27</v>
      </c>
      <c r="P22">
        <f t="shared" si="16"/>
        <v>0.20550531914893616</v>
      </c>
      <c r="R22">
        <v>95.6</v>
      </c>
      <c r="S22">
        <f t="shared" si="17"/>
        <v>0.25768194070080863</v>
      </c>
      <c r="U22">
        <v>83</v>
      </c>
      <c r="V22">
        <f t="shared" si="18"/>
        <v>0.22133333333333333</v>
      </c>
      <c r="X22">
        <v>97</v>
      </c>
      <c r="Y22">
        <f t="shared" si="19"/>
        <v>0.26216216216216215</v>
      </c>
      <c r="AA22">
        <v>54</v>
      </c>
      <c r="AB22">
        <f t="shared" si="20"/>
        <v>0.12442396313364056</v>
      </c>
      <c r="AD22">
        <v>56</v>
      </c>
      <c r="AE22">
        <f t="shared" si="21"/>
        <v>0.14395886889460155</v>
      </c>
      <c r="AG22">
        <v>28</v>
      </c>
      <c r="AH22">
        <f t="shared" si="22"/>
        <v>5.5776892430278883E-2</v>
      </c>
      <c r="AJ22">
        <v>62</v>
      </c>
      <c r="AK22">
        <f t="shared" si="23"/>
        <v>0.11376146788990826</v>
      </c>
      <c r="AM22">
        <v>75</v>
      </c>
      <c r="AN22">
        <f t="shared" si="24"/>
        <v>0.21067415730337077</v>
      </c>
      <c r="AP22">
        <v>120</v>
      </c>
      <c r="AQ22">
        <f t="shared" si="25"/>
        <v>0.37383177570093457</v>
      </c>
    </row>
    <row r="23" spans="2:43" x14ac:dyDescent="0.2">
      <c r="B23" t="s">
        <v>117</v>
      </c>
      <c r="C23">
        <v>105.9</v>
      </c>
      <c r="D23">
        <f t="shared" si="12"/>
        <v>0.26343283582089555</v>
      </c>
      <c r="F23">
        <v>114.6</v>
      </c>
      <c r="G23">
        <f t="shared" si="13"/>
        <v>0.27092198581560284</v>
      </c>
      <c r="I23">
        <v>64.08</v>
      </c>
      <c r="J23">
        <f t="shared" si="14"/>
        <v>0.19301204819277107</v>
      </c>
      <c r="L23">
        <v>218.2</v>
      </c>
      <c r="M23">
        <f t="shared" si="15"/>
        <v>0.72251655629139067</v>
      </c>
      <c r="O23">
        <v>137.69999999999999</v>
      </c>
      <c r="P23">
        <f t="shared" si="16"/>
        <v>0.36622340425531913</v>
      </c>
      <c r="R23">
        <v>121.3</v>
      </c>
      <c r="S23">
        <f t="shared" si="17"/>
        <v>0.32695417789757414</v>
      </c>
      <c r="U23">
        <v>90</v>
      </c>
      <c r="V23">
        <f t="shared" si="18"/>
        <v>0.24</v>
      </c>
      <c r="X23">
        <v>86</v>
      </c>
      <c r="Y23">
        <f t="shared" si="19"/>
        <v>0.23243243243243245</v>
      </c>
      <c r="AA23">
        <v>130</v>
      </c>
      <c r="AB23">
        <f t="shared" si="20"/>
        <v>0.29953917050691242</v>
      </c>
      <c r="AD23">
        <v>141</v>
      </c>
      <c r="AE23">
        <f t="shared" si="21"/>
        <v>0.36246786632390743</v>
      </c>
      <c r="AG23">
        <v>78</v>
      </c>
      <c r="AH23">
        <f t="shared" si="22"/>
        <v>0.15537848605577689</v>
      </c>
      <c r="AJ23">
        <v>121</v>
      </c>
      <c r="AK23">
        <f t="shared" si="23"/>
        <v>0.22201834862385322</v>
      </c>
      <c r="AM23">
        <v>150</v>
      </c>
      <c r="AN23">
        <f t="shared" si="24"/>
        <v>0.42134831460674155</v>
      </c>
      <c r="AP23">
        <v>208</v>
      </c>
      <c r="AQ23">
        <f t="shared" si="25"/>
        <v>0.6479750778816199</v>
      </c>
    </row>
    <row r="24" spans="2:43" x14ac:dyDescent="0.2">
      <c r="B24" t="s">
        <v>118</v>
      </c>
      <c r="C24">
        <v>116.7</v>
      </c>
      <c r="D24">
        <f t="shared" si="12"/>
        <v>0.29029850746268659</v>
      </c>
      <c r="F24">
        <v>145.5</v>
      </c>
      <c r="G24">
        <f t="shared" si="13"/>
        <v>0.34397163120567376</v>
      </c>
      <c r="I24">
        <v>181.9</v>
      </c>
      <c r="J24">
        <f t="shared" si="14"/>
        <v>0.5478915662650603</v>
      </c>
      <c r="L24">
        <v>186.3</v>
      </c>
      <c r="M24">
        <f t="shared" si="15"/>
        <v>0.61688741721854312</v>
      </c>
      <c r="O24">
        <v>153.30000000000001</v>
      </c>
      <c r="P24">
        <f t="shared" si="16"/>
        <v>0.40771276595744682</v>
      </c>
      <c r="R24">
        <v>133.9</v>
      </c>
      <c r="S24">
        <f t="shared" si="17"/>
        <v>0.36091644204851753</v>
      </c>
      <c r="U24">
        <v>164</v>
      </c>
      <c r="V24">
        <f t="shared" si="18"/>
        <v>0.43733333333333335</v>
      </c>
      <c r="X24">
        <v>167</v>
      </c>
      <c r="Y24">
        <f t="shared" si="19"/>
        <v>0.45135135135135135</v>
      </c>
      <c r="AA24">
        <v>66</v>
      </c>
      <c r="AB24">
        <f t="shared" si="20"/>
        <v>0.15207373271889402</v>
      </c>
      <c r="AD24">
        <v>90</v>
      </c>
      <c r="AE24">
        <f t="shared" si="21"/>
        <v>0.23136246786632392</v>
      </c>
      <c r="AG24">
        <v>105</v>
      </c>
      <c r="AH24">
        <f t="shared" si="22"/>
        <v>0.20916334661354583</v>
      </c>
      <c r="AJ24">
        <v>150</v>
      </c>
      <c r="AK24">
        <f t="shared" si="23"/>
        <v>0.27522935779816515</v>
      </c>
      <c r="AM24">
        <v>168</v>
      </c>
      <c r="AN24">
        <f t="shared" si="24"/>
        <v>0.47191011235955055</v>
      </c>
      <c r="AP24">
        <v>221</v>
      </c>
      <c r="AQ24">
        <f t="shared" si="25"/>
        <v>0.68847352024922115</v>
      </c>
    </row>
    <row r="25" spans="2:43" x14ac:dyDescent="0.2">
      <c r="B25" t="s">
        <v>119</v>
      </c>
      <c r="C25">
        <v>244.5</v>
      </c>
      <c r="D25">
        <f t="shared" si="12"/>
        <v>0.60820895522388063</v>
      </c>
      <c r="F25">
        <v>267.10000000000002</v>
      </c>
      <c r="G25">
        <f t="shared" si="13"/>
        <v>0.63144208037825067</v>
      </c>
      <c r="I25">
        <v>138.30000000000001</v>
      </c>
      <c r="J25">
        <f t="shared" si="14"/>
        <v>0.41656626506024103</v>
      </c>
      <c r="L25">
        <v>268</v>
      </c>
      <c r="M25">
        <f t="shared" si="15"/>
        <v>0.88741721854304634</v>
      </c>
      <c r="O25">
        <v>169</v>
      </c>
      <c r="P25">
        <f t="shared" si="16"/>
        <v>0.44946808510638298</v>
      </c>
      <c r="R25">
        <v>186.6</v>
      </c>
      <c r="S25">
        <f t="shared" si="17"/>
        <v>0.50296495956873311</v>
      </c>
      <c r="U25">
        <v>225</v>
      </c>
      <c r="V25">
        <f t="shared" si="18"/>
        <v>0.6</v>
      </c>
      <c r="X25">
        <v>258</v>
      </c>
      <c r="Y25">
        <f t="shared" si="19"/>
        <v>0.69729729729729728</v>
      </c>
      <c r="AA25">
        <v>253</v>
      </c>
      <c r="AB25">
        <f t="shared" si="20"/>
        <v>0.58294930875576034</v>
      </c>
      <c r="AD25">
        <v>256</v>
      </c>
      <c r="AE25">
        <f t="shared" si="21"/>
        <v>0.65809768637532129</v>
      </c>
      <c r="AG25">
        <v>265</v>
      </c>
      <c r="AH25">
        <f t="shared" si="22"/>
        <v>0.52788844621513942</v>
      </c>
      <c r="AJ25">
        <v>325</v>
      </c>
      <c r="AK25">
        <f t="shared" si="23"/>
        <v>0.59633027522935778</v>
      </c>
      <c r="AM25">
        <v>286</v>
      </c>
      <c r="AN25">
        <f t="shared" si="24"/>
        <v>0.8033707865168539</v>
      </c>
      <c r="AP25">
        <v>320</v>
      </c>
      <c r="AQ25">
        <f t="shared" si="25"/>
        <v>0.99688473520249221</v>
      </c>
    </row>
    <row r="26" spans="2:43" x14ac:dyDescent="0.2">
      <c r="B26" t="s">
        <v>120</v>
      </c>
      <c r="C26">
        <v>319.39999999999998</v>
      </c>
      <c r="D26">
        <f t="shared" si="12"/>
        <v>0.79452736318407957</v>
      </c>
      <c r="F26">
        <v>325.2</v>
      </c>
      <c r="G26">
        <f t="shared" si="13"/>
        <v>0.76879432624113475</v>
      </c>
      <c r="I26">
        <v>243.6</v>
      </c>
      <c r="J26">
        <f t="shared" si="14"/>
        <v>0.73373493975903614</v>
      </c>
      <c r="L26">
        <v>300.89999999999998</v>
      </c>
      <c r="M26">
        <f t="shared" si="15"/>
        <v>0.99635761589403971</v>
      </c>
      <c r="O26">
        <v>207.5</v>
      </c>
      <c r="P26">
        <f t="shared" si="16"/>
        <v>0.55186170212765961</v>
      </c>
      <c r="R26">
        <v>221.5</v>
      </c>
      <c r="S26">
        <f t="shared" si="17"/>
        <v>0.59703504043126687</v>
      </c>
      <c r="U26">
        <v>261</v>
      </c>
      <c r="V26">
        <f t="shared" si="18"/>
        <v>0.69599999999999995</v>
      </c>
      <c r="X26">
        <v>275</v>
      </c>
      <c r="Y26">
        <f t="shared" si="19"/>
        <v>0.7432432432432432</v>
      </c>
      <c r="AA26">
        <v>438</v>
      </c>
      <c r="AB26">
        <f t="shared" si="20"/>
        <v>1.0092165898617511</v>
      </c>
      <c r="AD26">
        <v>431</v>
      </c>
      <c r="AE26">
        <f t="shared" si="21"/>
        <v>1.1079691516709511</v>
      </c>
      <c r="AG26">
        <v>332</v>
      </c>
      <c r="AH26">
        <f t="shared" si="22"/>
        <v>0.66135458167330674</v>
      </c>
      <c r="AJ26">
        <v>386</v>
      </c>
      <c r="AK26">
        <f t="shared" si="23"/>
        <v>0.70825688073394499</v>
      </c>
      <c r="AM26">
        <v>407</v>
      </c>
      <c r="AN26">
        <f t="shared" si="24"/>
        <v>1.1432584269662922</v>
      </c>
      <c r="AP26">
        <v>391</v>
      </c>
      <c r="AQ26">
        <f t="shared" si="25"/>
        <v>1.2180685358255452</v>
      </c>
    </row>
    <row r="27" spans="2:43" x14ac:dyDescent="0.2">
      <c r="B27" t="s">
        <v>121</v>
      </c>
      <c r="C27">
        <v>380</v>
      </c>
      <c r="D27">
        <f t="shared" si="12"/>
        <v>0.94527363184079605</v>
      </c>
      <c r="F27">
        <v>380.7</v>
      </c>
      <c r="G27">
        <f t="shared" si="13"/>
        <v>0.9</v>
      </c>
      <c r="I27">
        <v>273.3</v>
      </c>
      <c r="J27">
        <f t="shared" si="14"/>
        <v>0.82319277108433742</v>
      </c>
      <c r="L27">
        <v>378.9</v>
      </c>
      <c r="M27">
        <f t="shared" si="15"/>
        <v>1.2546357615894039</v>
      </c>
      <c r="O27">
        <v>289.10000000000002</v>
      </c>
      <c r="P27">
        <f t="shared" si="16"/>
        <v>0.76888297872340428</v>
      </c>
      <c r="R27">
        <v>341</v>
      </c>
      <c r="S27">
        <f t="shared" si="17"/>
        <v>0.91913746630727766</v>
      </c>
      <c r="U27">
        <v>400</v>
      </c>
      <c r="V27">
        <f t="shared" si="18"/>
        <v>1.0666666666666667</v>
      </c>
      <c r="X27">
        <v>437</v>
      </c>
      <c r="Y27">
        <f t="shared" si="19"/>
        <v>1.181081081081081</v>
      </c>
      <c r="AA27">
        <v>470</v>
      </c>
      <c r="AB27">
        <f t="shared" si="20"/>
        <v>1.0829493087557605</v>
      </c>
      <c r="AD27">
        <v>457</v>
      </c>
      <c r="AE27">
        <f t="shared" si="21"/>
        <v>1.1748071979434447</v>
      </c>
      <c r="AG27">
        <v>508</v>
      </c>
      <c r="AH27">
        <f t="shared" si="22"/>
        <v>1.0119521912350598</v>
      </c>
      <c r="AJ27">
        <v>541</v>
      </c>
      <c r="AK27">
        <f t="shared" si="23"/>
        <v>0.9926605504587156</v>
      </c>
      <c r="AM27">
        <v>455</v>
      </c>
      <c r="AN27">
        <f t="shared" si="24"/>
        <v>1.2780898876404494</v>
      </c>
      <c r="AP27">
        <v>441</v>
      </c>
      <c r="AQ27">
        <f t="shared" si="25"/>
        <v>1.3738317757009346</v>
      </c>
    </row>
    <row r="28" spans="2:43" x14ac:dyDescent="0.2">
      <c r="B28" t="s">
        <v>122</v>
      </c>
      <c r="C28">
        <v>506.8</v>
      </c>
      <c r="D28">
        <f t="shared" si="12"/>
        <v>1.2606965174129354</v>
      </c>
      <c r="F28">
        <v>527.70000000000005</v>
      </c>
      <c r="G28">
        <f t="shared" si="13"/>
        <v>1.247517730496454</v>
      </c>
      <c r="I28">
        <v>375.1</v>
      </c>
      <c r="J28">
        <f t="shared" si="14"/>
        <v>1.1298192771084339</v>
      </c>
      <c r="L28">
        <v>281.3</v>
      </c>
      <c r="M28">
        <f t="shared" si="15"/>
        <v>0.93145695364238412</v>
      </c>
      <c r="O28">
        <v>357.9</v>
      </c>
      <c r="P28">
        <f t="shared" si="16"/>
        <v>0.95186170212765953</v>
      </c>
      <c r="R28">
        <v>438.6</v>
      </c>
      <c r="S28">
        <f t="shared" si="17"/>
        <v>1.1822102425876011</v>
      </c>
      <c r="U28">
        <v>382</v>
      </c>
      <c r="V28">
        <f t="shared" si="18"/>
        <v>1.0186666666666666</v>
      </c>
      <c r="X28">
        <v>377</v>
      </c>
      <c r="Y28">
        <f t="shared" si="19"/>
        <v>1.0189189189189189</v>
      </c>
      <c r="AA28">
        <v>496</v>
      </c>
      <c r="AB28">
        <f t="shared" si="20"/>
        <v>1.1428571428571428</v>
      </c>
      <c r="AD28">
        <v>456</v>
      </c>
      <c r="AE28">
        <f t="shared" si="21"/>
        <v>1.1722365038560412</v>
      </c>
      <c r="AG28">
        <v>458</v>
      </c>
      <c r="AH28">
        <f t="shared" si="22"/>
        <v>0.91235059760956172</v>
      </c>
      <c r="AJ28">
        <v>500</v>
      </c>
      <c r="AK28">
        <f t="shared" si="23"/>
        <v>0.91743119266055051</v>
      </c>
      <c r="AM28">
        <v>413</v>
      </c>
      <c r="AN28">
        <f t="shared" si="24"/>
        <v>1.1601123595505618</v>
      </c>
      <c r="AP28">
        <v>356</v>
      </c>
      <c r="AQ28">
        <f t="shared" si="25"/>
        <v>1.1090342679127725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AEC7-E965-4AA5-88D8-A2F51F5B4E1C}">
  <dimension ref="C3:D11"/>
  <sheetViews>
    <sheetView workbookViewId="0">
      <selection activeCell="F16" sqref="F16"/>
    </sheetView>
  </sheetViews>
  <sheetFormatPr baseColWidth="10" defaultColWidth="8.83203125" defaultRowHeight="15" x14ac:dyDescent="0.2"/>
  <sheetData>
    <row r="3" spans="3:4" x14ac:dyDescent="0.2">
      <c r="C3" t="s">
        <v>9</v>
      </c>
      <c r="D3" t="s">
        <v>131</v>
      </c>
    </row>
    <row r="4" spans="3:4" x14ac:dyDescent="0.2">
      <c r="C4">
        <v>380.5</v>
      </c>
      <c r="D4">
        <v>375</v>
      </c>
    </row>
    <row r="5" spans="3:4" x14ac:dyDescent="0.2">
      <c r="C5">
        <v>304.2</v>
      </c>
      <c r="D5">
        <v>370</v>
      </c>
    </row>
    <row r="6" spans="3:4" x14ac:dyDescent="0.2">
      <c r="C6">
        <v>489</v>
      </c>
      <c r="D6">
        <v>434</v>
      </c>
    </row>
    <row r="7" spans="3:4" x14ac:dyDescent="0.2">
      <c r="C7">
        <v>538</v>
      </c>
      <c r="D7">
        <v>389</v>
      </c>
    </row>
    <row r="8" spans="3:4" x14ac:dyDescent="0.2">
      <c r="C8">
        <v>508</v>
      </c>
      <c r="D8">
        <v>502</v>
      </c>
    </row>
    <row r="9" spans="3:4" x14ac:dyDescent="0.2">
      <c r="C9">
        <v>490</v>
      </c>
      <c r="D9">
        <v>545</v>
      </c>
    </row>
    <row r="10" spans="3:4" x14ac:dyDescent="0.2">
      <c r="D10">
        <v>356</v>
      </c>
    </row>
    <row r="11" spans="3:4" x14ac:dyDescent="0.2">
      <c r="D11">
        <v>321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71C-BBB7-47E7-AB55-49E40B6C254F}">
  <dimension ref="B3:G24"/>
  <sheetViews>
    <sheetView workbookViewId="0">
      <selection activeCell="H18" sqref="H18:H19"/>
    </sheetView>
  </sheetViews>
  <sheetFormatPr baseColWidth="10" defaultColWidth="8.83203125" defaultRowHeight="15" x14ac:dyDescent="0.2"/>
  <cols>
    <col min="2" max="2" width="47.5" bestFit="1" customWidth="1"/>
    <col min="3" max="6" width="12.83203125" bestFit="1" customWidth="1"/>
  </cols>
  <sheetData>
    <row r="3" spans="2:7" x14ac:dyDescent="0.2">
      <c r="B3" s="10"/>
      <c r="C3" s="9" t="s">
        <v>41</v>
      </c>
      <c r="D3" s="9" t="s">
        <v>42</v>
      </c>
      <c r="E3" s="9" t="s">
        <v>43</v>
      </c>
    </row>
    <row r="4" spans="2:7" x14ac:dyDescent="0.2">
      <c r="B4" t="s">
        <v>44</v>
      </c>
      <c r="C4" s="49">
        <v>51.94529</v>
      </c>
      <c r="D4" s="49">
        <v>51.94529</v>
      </c>
      <c r="E4" s="49">
        <v>37.931890000000003</v>
      </c>
      <c r="G4" s="48"/>
    </row>
    <row r="5" spans="2:7" x14ac:dyDescent="0.2">
      <c r="B5" t="s">
        <v>45</v>
      </c>
      <c r="C5" s="8">
        <v>0.95098499999999997</v>
      </c>
      <c r="D5" s="8">
        <v>1.2102949999999999</v>
      </c>
      <c r="E5" s="8">
        <v>1</v>
      </c>
      <c r="G5" s="48"/>
    </row>
    <row r="6" spans="2:7" x14ac:dyDescent="0.2">
      <c r="B6" t="s">
        <v>46</v>
      </c>
      <c r="C6" s="8">
        <v>76.855760000000004</v>
      </c>
      <c r="D6" s="8">
        <v>69.107069999999993</v>
      </c>
      <c r="E6" s="8">
        <v>62.146790000000003</v>
      </c>
      <c r="G6" s="48"/>
    </row>
    <row r="7" spans="2:7" x14ac:dyDescent="0.2">
      <c r="B7" t="s">
        <v>47</v>
      </c>
      <c r="C7" s="8">
        <v>96.638900000000007</v>
      </c>
      <c r="D7" s="8">
        <v>80.75121</v>
      </c>
      <c r="E7" s="8">
        <v>74.883340000000004</v>
      </c>
    </row>
    <row r="8" spans="2:7" x14ac:dyDescent="0.2">
      <c r="C8" s="8"/>
      <c r="D8" s="8"/>
      <c r="E8" s="8"/>
    </row>
    <row r="9" spans="2:7" x14ac:dyDescent="0.2">
      <c r="B9" t="s">
        <v>48</v>
      </c>
      <c r="C9" s="8">
        <v>3.8121320000000001</v>
      </c>
      <c r="D9" s="8">
        <v>3.0434320000000001</v>
      </c>
      <c r="E9" s="8">
        <v>1.6864749999999999</v>
      </c>
    </row>
    <row r="10" spans="2:7" x14ac:dyDescent="0.2">
      <c r="B10" t="s">
        <v>49</v>
      </c>
      <c r="C10" s="8">
        <v>59.652940000000001</v>
      </c>
      <c r="D10" s="8">
        <v>72.927670000000006</v>
      </c>
      <c r="E10" s="8">
        <v>65.997439999999997</v>
      </c>
    </row>
    <row r="11" spans="2:7" x14ac:dyDescent="0.2">
      <c r="B11" t="s">
        <v>50</v>
      </c>
      <c r="C11" s="8">
        <v>1.3922810000000001</v>
      </c>
      <c r="D11" s="8">
        <v>1.3689370000000001</v>
      </c>
      <c r="E11" s="8">
        <v>3.5119210000000001</v>
      </c>
    </row>
    <row r="12" spans="2:7" x14ac:dyDescent="0.2">
      <c r="B12" t="s">
        <v>51</v>
      </c>
      <c r="C12" s="8">
        <v>72.352599999999995</v>
      </c>
      <c r="D12" s="8">
        <v>71.712500000000006</v>
      </c>
      <c r="E12" s="8">
        <v>87.537319999999994</v>
      </c>
    </row>
    <row r="13" spans="2:7" x14ac:dyDescent="0.2">
      <c r="C13" s="8"/>
      <c r="D13" s="8"/>
      <c r="E13" s="8"/>
    </row>
    <row r="23" spans="3:5" x14ac:dyDescent="0.2">
      <c r="C23" s="8"/>
      <c r="D23" s="8"/>
      <c r="E23" s="8"/>
    </row>
    <row r="24" spans="3:5" x14ac:dyDescent="0.2">
      <c r="C24" s="8"/>
      <c r="D24" s="8"/>
      <c r="E24" s="8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A26D-7BBD-4AD4-B855-E9FD8323B396}">
  <dimension ref="B3:G18"/>
  <sheetViews>
    <sheetView workbookViewId="0">
      <selection activeCell="S29" sqref="S29"/>
    </sheetView>
  </sheetViews>
  <sheetFormatPr baseColWidth="10" defaultColWidth="8.83203125" defaultRowHeight="15" x14ac:dyDescent="0.2"/>
  <cols>
    <col min="2" max="2" width="45.6640625" bestFit="1" customWidth="1"/>
    <col min="3" max="5" width="12.83203125" bestFit="1" customWidth="1"/>
  </cols>
  <sheetData>
    <row r="3" spans="2:7" x14ac:dyDescent="0.2">
      <c r="C3" s="9" t="s">
        <v>41</v>
      </c>
      <c r="D3" s="9" t="s">
        <v>42</v>
      </c>
      <c r="E3" s="9" t="s">
        <v>43</v>
      </c>
    </row>
    <row r="4" spans="2:7" x14ac:dyDescent="0.2">
      <c r="B4" t="s">
        <v>52</v>
      </c>
      <c r="C4" s="8">
        <v>152.11580000000001</v>
      </c>
      <c r="D4" s="8">
        <v>137.4967</v>
      </c>
      <c r="E4" s="8">
        <v>131.15870000000001</v>
      </c>
    </row>
    <row r="5" spans="2:7" x14ac:dyDescent="0.2">
      <c r="B5" t="s">
        <v>53</v>
      </c>
      <c r="C5" s="8">
        <v>2.2783449999999998</v>
      </c>
      <c r="D5" s="8">
        <v>2.0716749999999999</v>
      </c>
      <c r="E5" s="8">
        <v>2.392137</v>
      </c>
    </row>
    <row r="6" spans="2:7" x14ac:dyDescent="0.2">
      <c r="B6" t="s">
        <v>54</v>
      </c>
      <c r="C6" s="8">
        <v>68.223380000000006</v>
      </c>
      <c r="D6" s="8">
        <v>55.915210000000002</v>
      </c>
      <c r="E6" s="8">
        <v>67.345209999999994</v>
      </c>
    </row>
    <row r="7" spans="2:7" x14ac:dyDescent="0.2">
      <c r="B7" t="s">
        <v>55</v>
      </c>
      <c r="C7" s="8">
        <v>120.22629999999999</v>
      </c>
      <c r="D7" s="8">
        <v>126.45359999999999</v>
      </c>
      <c r="E7" s="8">
        <v>131.4178</v>
      </c>
    </row>
    <row r="8" spans="2:7" x14ac:dyDescent="0.2">
      <c r="C8" s="8"/>
      <c r="D8" s="8"/>
      <c r="E8" s="8"/>
    </row>
    <row r="9" spans="2:7" x14ac:dyDescent="0.2">
      <c r="B9" t="s">
        <v>56</v>
      </c>
      <c r="C9" s="8">
        <v>130.1977</v>
      </c>
      <c r="D9" s="8">
        <v>116.0651</v>
      </c>
      <c r="E9" s="8">
        <v>115.04519999999999</v>
      </c>
    </row>
    <row r="10" spans="2:7" x14ac:dyDescent="0.2">
      <c r="B10" t="s">
        <v>57</v>
      </c>
      <c r="C10" s="8">
        <v>6.0147050000000002</v>
      </c>
      <c r="D10" s="8">
        <v>4.9862109999999999</v>
      </c>
      <c r="E10" s="8">
        <v>6.2163950000000003</v>
      </c>
    </row>
    <row r="11" spans="2:7" x14ac:dyDescent="0.2">
      <c r="B11" t="s">
        <v>58</v>
      </c>
      <c r="C11" s="8">
        <v>132.4699</v>
      </c>
      <c r="D11" s="8">
        <v>122.5848</v>
      </c>
      <c r="E11" s="8">
        <v>124.97450000000001</v>
      </c>
    </row>
    <row r="12" spans="2:7" x14ac:dyDescent="0.2">
      <c r="B12" t="s">
        <v>59</v>
      </c>
      <c r="C12" s="8">
        <v>1</v>
      </c>
      <c r="D12" s="8">
        <v>1</v>
      </c>
      <c r="E12" s="8">
        <v>1</v>
      </c>
    </row>
    <row r="14" spans="2:7" x14ac:dyDescent="0.2">
      <c r="B14" s="31"/>
      <c r="C14" s="30"/>
      <c r="D14" s="30"/>
      <c r="E14" s="30"/>
      <c r="F14" s="30"/>
      <c r="G14" s="29"/>
    </row>
    <row r="15" spans="2:7" x14ac:dyDescent="0.2">
      <c r="B15" s="29"/>
      <c r="C15" s="32"/>
      <c r="D15" s="32"/>
      <c r="E15" s="32"/>
      <c r="F15" s="32"/>
      <c r="G15" s="29"/>
    </row>
    <row r="16" spans="2:7" x14ac:dyDescent="0.2">
      <c r="B16" s="29"/>
      <c r="C16" s="32"/>
      <c r="D16" s="32"/>
      <c r="E16" s="32"/>
      <c r="F16" s="32"/>
      <c r="G16" s="29"/>
    </row>
    <row r="17" spans="2:7" x14ac:dyDescent="0.2">
      <c r="B17" s="29"/>
      <c r="C17" s="32"/>
      <c r="D17" s="32"/>
      <c r="E17" s="32"/>
      <c r="F17" s="32"/>
      <c r="G17" s="29"/>
    </row>
    <row r="18" spans="2:7" x14ac:dyDescent="0.2">
      <c r="B18" s="29"/>
      <c r="C18" s="32"/>
      <c r="D18" s="32"/>
      <c r="E18" s="32"/>
      <c r="F18" s="32"/>
      <c r="G18" s="29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A70E-C2F3-4EAB-B442-F818F8A8EB4A}">
  <dimension ref="B3:E12"/>
  <sheetViews>
    <sheetView workbookViewId="0">
      <selection activeCell="V26" sqref="V26"/>
    </sheetView>
  </sheetViews>
  <sheetFormatPr baseColWidth="10" defaultColWidth="8.83203125" defaultRowHeight="15" x14ac:dyDescent="0.2"/>
  <cols>
    <col min="2" max="2" width="24.6640625" bestFit="1" customWidth="1"/>
    <col min="3" max="5" width="12.83203125" bestFit="1" customWidth="1"/>
  </cols>
  <sheetData>
    <row r="3" spans="2:5" x14ac:dyDescent="0.2">
      <c r="C3" s="9" t="s">
        <v>41</v>
      </c>
      <c r="D3" s="9" t="s">
        <v>42</v>
      </c>
      <c r="E3" s="9" t="s">
        <v>43</v>
      </c>
    </row>
    <row r="4" spans="2:5" x14ac:dyDescent="0.2">
      <c r="B4" t="s">
        <v>60</v>
      </c>
      <c r="C4" s="8">
        <v>1.9938419999999999</v>
      </c>
      <c r="D4" s="8">
        <v>11.53871</v>
      </c>
      <c r="E4" s="8">
        <v>8.2446319999999993</v>
      </c>
    </row>
    <row r="5" spans="2:5" x14ac:dyDescent="0.2">
      <c r="B5" t="s">
        <v>61</v>
      </c>
      <c r="C5" s="8">
        <v>89.241150000000005</v>
      </c>
      <c r="D5" s="8">
        <v>106.56659999999999</v>
      </c>
      <c r="E5" s="8">
        <v>38.462420000000002</v>
      </c>
    </row>
    <row r="6" spans="2:5" x14ac:dyDescent="0.2">
      <c r="B6" t="s">
        <v>62</v>
      </c>
      <c r="C6" s="8">
        <v>5.5234350000000001</v>
      </c>
      <c r="D6" s="8">
        <v>5.5607110000000004</v>
      </c>
      <c r="E6" s="8">
        <v>11.56321</v>
      </c>
    </row>
    <row r="7" spans="2:5" x14ac:dyDescent="0.2">
      <c r="B7" t="s">
        <v>63</v>
      </c>
      <c r="C7" s="8">
        <v>43.244109999999999</v>
      </c>
      <c r="D7" s="8">
        <v>83.858879999999999</v>
      </c>
      <c r="E7" s="8">
        <v>46.080100000000002</v>
      </c>
    </row>
    <row r="8" spans="2:5" x14ac:dyDescent="0.2">
      <c r="C8" s="8"/>
      <c r="D8" s="8"/>
      <c r="E8" s="8"/>
    </row>
    <row r="9" spans="2:5" x14ac:dyDescent="0.2">
      <c r="B9" t="s">
        <v>64</v>
      </c>
      <c r="C9" s="8">
        <v>2.6225480000000001</v>
      </c>
      <c r="D9" s="8">
        <v>12.30931</v>
      </c>
      <c r="E9" s="8">
        <v>7.5780050000000001</v>
      </c>
    </row>
    <row r="10" spans="2:5" x14ac:dyDescent="0.2">
      <c r="B10" t="s">
        <v>65</v>
      </c>
      <c r="C10" s="8">
        <v>80.256110000000007</v>
      </c>
      <c r="D10" s="8">
        <v>58.152799999999999</v>
      </c>
      <c r="E10" s="8">
        <v>37.439399999999999</v>
      </c>
    </row>
    <row r="11" spans="2:5" x14ac:dyDescent="0.2">
      <c r="B11" t="s">
        <v>66</v>
      </c>
      <c r="C11" s="8">
        <v>11.097110000000001</v>
      </c>
      <c r="D11" s="8">
        <v>2.040842</v>
      </c>
      <c r="E11" s="8">
        <v>3.9445549999999998</v>
      </c>
    </row>
    <row r="12" spans="2:5" x14ac:dyDescent="0.2">
      <c r="B12" s="13" t="s">
        <v>67</v>
      </c>
      <c r="C12" s="8">
        <v>70.721710000000002</v>
      </c>
      <c r="D12" s="8">
        <v>53.065249999999999</v>
      </c>
      <c r="E12" s="8">
        <v>58.620849999999997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A42B-4C17-42E7-AE47-F606ACA1D559}">
  <dimension ref="B5:E31"/>
  <sheetViews>
    <sheetView workbookViewId="0">
      <selection activeCell="J11" sqref="J11"/>
    </sheetView>
  </sheetViews>
  <sheetFormatPr baseColWidth="10" defaultColWidth="8.83203125" defaultRowHeight="15" x14ac:dyDescent="0.2"/>
  <sheetData>
    <row r="5" spans="2:5" x14ac:dyDescent="0.2">
      <c r="B5" s="2" t="s">
        <v>8</v>
      </c>
      <c r="C5" s="2" t="s">
        <v>3</v>
      </c>
      <c r="D5" s="2" t="s">
        <v>4</v>
      </c>
      <c r="E5" s="2" t="s">
        <v>5</v>
      </c>
    </row>
    <row r="6" spans="2:5" x14ac:dyDescent="0.2">
      <c r="B6" s="1">
        <v>12</v>
      </c>
      <c r="C6" s="1"/>
      <c r="D6" s="1"/>
      <c r="E6" s="1"/>
    </row>
    <row r="7" spans="2:5" x14ac:dyDescent="0.2">
      <c r="B7" s="1">
        <v>22</v>
      </c>
      <c r="C7" s="1"/>
      <c r="D7" s="1"/>
      <c r="E7" s="1"/>
    </row>
    <row r="8" spans="2:5" x14ac:dyDescent="0.2">
      <c r="B8" s="1">
        <v>35</v>
      </c>
      <c r="C8" s="1">
        <v>1</v>
      </c>
      <c r="D8" s="1">
        <v>1</v>
      </c>
      <c r="E8" s="3" t="s">
        <v>6</v>
      </c>
    </row>
    <row r="9" spans="2:5" x14ac:dyDescent="0.2">
      <c r="B9" s="1">
        <v>19</v>
      </c>
      <c r="C9" s="1">
        <v>0</v>
      </c>
      <c r="D9" s="1">
        <v>0</v>
      </c>
      <c r="E9" s="3" t="s">
        <v>7</v>
      </c>
    </row>
    <row r="10" spans="2:5" x14ac:dyDescent="0.2">
      <c r="B10" s="1">
        <v>37</v>
      </c>
      <c r="C10" s="1"/>
      <c r="D10" s="1"/>
      <c r="E10" s="1"/>
    </row>
    <row r="11" spans="2:5" x14ac:dyDescent="0.2">
      <c r="B11" s="1">
        <v>50</v>
      </c>
      <c r="C11" s="1">
        <v>1</v>
      </c>
      <c r="D11" s="1"/>
      <c r="E11" s="3" t="s">
        <v>6</v>
      </c>
    </row>
    <row r="12" spans="2:5" x14ac:dyDescent="0.2">
      <c r="B12" s="1">
        <v>59</v>
      </c>
      <c r="C12" s="1"/>
      <c r="D12" s="1">
        <v>1</v>
      </c>
      <c r="E12" s="1"/>
    </row>
    <row r="13" spans="2:5" x14ac:dyDescent="0.2">
      <c r="B13" s="1">
        <v>67</v>
      </c>
      <c r="C13" s="1"/>
      <c r="D13" s="1"/>
      <c r="E13" s="1"/>
    </row>
    <row r="14" spans="2:5" x14ac:dyDescent="0.2">
      <c r="B14" s="1">
        <v>25</v>
      </c>
      <c r="C14" s="1"/>
      <c r="D14" s="1"/>
      <c r="E14" s="1"/>
    </row>
    <row r="15" spans="2:5" x14ac:dyDescent="0.2">
      <c r="B15" s="1">
        <v>26</v>
      </c>
      <c r="C15" s="1">
        <v>0</v>
      </c>
      <c r="D15" s="1">
        <v>0</v>
      </c>
      <c r="E15" s="3" t="s">
        <v>7</v>
      </c>
    </row>
    <row r="16" spans="2:5" x14ac:dyDescent="0.2">
      <c r="B16" s="1">
        <v>8</v>
      </c>
      <c r="C16" s="1"/>
      <c r="D16" s="1"/>
      <c r="E16" s="1"/>
    </row>
    <row r="17" spans="2:5" x14ac:dyDescent="0.2">
      <c r="B17" s="1">
        <v>25</v>
      </c>
      <c r="C17" s="1">
        <v>0</v>
      </c>
      <c r="D17" s="1">
        <v>0</v>
      </c>
      <c r="E17" s="3" t="s">
        <v>7</v>
      </c>
    </row>
    <row r="18" spans="2:5" x14ac:dyDescent="0.2">
      <c r="B18" s="1">
        <v>6</v>
      </c>
      <c r="C18" s="1"/>
      <c r="D18" s="1"/>
      <c r="E18" s="1"/>
    </row>
    <row r="19" spans="2:5" x14ac:dyDescent="0.2">
      <c r="B19" s="1">
        <v>22</v>
      </c>
      <c r="C19" s="1">
        <v>1</v>
      </c>
      <c r="D19" s="1">
        <v>0</v>
      </c>
      <c r="E19" s="3" t="s">
        <v>6</v>
      </c>
    </row>
    <row r="20" spans="2:5" x14ac:dyDescent="0.2">
      <c r="B20" s="1">
        <v>21</v>
      </c>
      <c r="C20" s="1">
        <v>1</v>
      </c>
      <c r="D20" s="1">
        <v>0</v>
      </c>
      <c r="E20" s="3" t="s">
        <v>6</v>
      </c>
    </row>
    <row r="21" spans="2:5" x14ac:dyDescent="0.2">
      <c r="B21" s="1">
        <v>55</v>
      </c>
      <c r="C21" s="1">
        <v>1</v>
      </c>
      <c r="D21" s="1">
        <v>1</v>
      </c>
      <c r="E21" s="3" t="s">
        <v>6</v>
      </c>
    </row>
    <row r="22" spans="2:5" x14ac:dyDescent="0.2">
      <c r="B22" s="1">
        <v>22</v>
      </c>
      <c r="C22" s="1">
        <v>0</v>
      </c>
      <c r="D22" s="1">
        <v>0</v>
      </c>
      <c r="E22" s="3" t="s">
        <v>7</v>
      </c>
    </row>
    <row r="23" spans="2:5" x14ac:dyDescent="0.2">
      <c r="B23" s="1">
        <v>11</v>
      </c>
      <c r="C23" s="1"/>
      <c r="D23" s="1"/>
      <c r="E23" s="1"/>
    </row>
    <row r="24" spans="2:5" x14ac:dyDescent="0.2">
      <c r="B24" s="1">
        <v>16</v>
      </c>
      <c r="C24" s="1">
        <v>0</v>
      </c>
      <c r="D24" s="1">
        <v>0</v>
      </c>
      <c r="E24" s="3" t="s">
        <v>7</v>
      </c>
    </row>
    <row r="25" spans="2:5" x14ac:dyDescent="0.2">
      <c r="B25" s="1">
        <v>12</v>
      </c>
      <c r="C25" s="1">
        <v>0</v>
      </c>
      <c r="D25" s="1">
        <v>0</v>
      </c>
      <c r="E25" s="3" t="s">
        <v>7</v>
      </c>
    </row>
    <row r="26" spans="2:5" x14ac:dyDescent="0.2">
      <c r="B26" s="1">
        <v>30</v>
      </c>
      <c r="C26" s="1"/>
      <c r="D26" s="1"/>
      <c r="E26" s="1"/>
    </row>
    <row r="27" spans="2:5" x14ac:dyDescent="0.2">
      <c r="B27" s="1">
        <v>38</v>
      </c>
      <c r="C27" s="1"/>
      <c r="D27" s="1"/>
      <c r="E27" s="1"/>
    </row>
    <row r="28" spans="2:5" x14ac:dyDescent="0.2">
      <c r="B28" s="1">
        <v>50</v>
      </c>
      <c r="C28" s="1">
        <v>0</v>
      </c>
      <c r="D28" s="1">
        <v>0</v>
      </c>
      <c r="E28" s="3" t="s">
        <v>7</v>
      </c>
    </row>
    <row r="29" spans="2:5" x14ac:dyDescent="0.2">
      <c r="B29" s="1">
        <v>27</v>
      </c>
      <c r="C29" s="1"/>
      <c r="D29" s="1"/>
      <c r="E29" s="1"/>
    </row>
    <row r="30" spans="2:5" x14ac:dyDescent="0.2">
      <c r="B30" s="1">
        <v>37</v>
      </c>
      <c r="C30" s="1"/>
      <c r="D30" s="1"/>
      <c r="E30" s="1"/>
    </row>
    <row r="31" spans="2:5" x14ac:dyDescent="0.2">
      <c r="B31" s="1">
        <v>52</v>
      </c>
      <c r="C31" s="1">
        <v>0</v>
      </c>
      <c r="D31" s="1">
        <v>1</v>
      </c>
      <c r="E31" s="3" t="s">
        <v>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FCC8-A576-463B-A2B7-6F2B1C9190F4}">
  <dimension ref="B3:C39"/>
  <sheetViews>
    <sheetView topLeftCell="A3" workbookViewId="0">
      <selection activeCell="S32" sqref="S32"/>
    </sheetView>
  </sheetViews>
  <sheetFormatPr baseColWidth="10" defaultColWidth="8.83203125" defaultRowHeight="15" x14ac:dyDescent="0.2"/>
  <cols>
    <col min="2" max="2" width="23.83203125" bestFit="1" customWidth="1"/>
    <col min="3" max="3" width="26.5" bestFit="1" customWidth="1"/>
  </cols>
  <sheetData>
    <row r="3" spans="2:3" x14ac:dyDescent="0.2">
      <c r="B3" s="35" t="s">
        <v>140</v>
      </c>
      <c r="C3" s="35" t="s">
        <v>141</v>
      </c>
    </row>
    <row r="4" spans="2:3" x14ac:dyDescent="0.2">
      <c r="B4" s="36">
        <v>466.92</v>
      </c>
      <c r="C4" s="36">
        <v>256.14999999999998</v>
      </c>
    </row>
    <row r="5" spans="2:3" x14ac:dyDescent="0.2">
      <c r="B5" s="36">
        <v>359.49</v>
      </c>
      <c r="C5" s="36">
        <v>200.51</v>
      </c>
    </row>
    <row r="6" spans="2:3" x14ac:dyDescent="0.2">
      <c r="B6" s="36">
        <v>227.18</v>
      </c>
      <c r="C6" s="36">
        <v>138.46</v>
      </c>
    </row>
    <row r="7" spans="2:3" x14ac:dyDescent="0.2">
      <c r="B7" s="36">
        <v>414.1</v>
      </c>
      <c r="C7" s="36">
        <v>503.85</v>
      </c>
    </row>
    <row r="8" spans="2:3" x14ac:dyDescent="0.2">
      <c r="B8" s="36">
        <v>410</v>
      </c>
      <c r="C8" s="36">
        <v>144.1</v>
      </c>
    </row>
    <row r="9" spans="2:3" x14ac:dyDescent="0.2">
      <c r="B9" s="37"/>
      <c r="C9" s="37"/>
    </row>
    <row r="10" spans="2:3" x14ac:dyDescent="0.2">
      <c r="B10" s="38"/>
      <c r="C10" s="39"/>
    </row>
    <row r="11" spans="2:3" x14ac:dyDescent="0.2">
      <c r="B11" s="35" t="s">
        <v>142</v>
      </c>
      <c r="C11" s="35" t="s">
        <v>142</v>
      </c>
    </row>
    <row r="12" spans="2:3" x14ac:dyDescent="0.2">
      <c r="B12" s="36">
        <v>141.03</v>
      </c>
      <c r="C12" s="36">
        <v>116.15</v>
      </c>
    </row>
    <row r="13" spans="2:3" x14ac:dyDescent="0.2">
      <c r="B13" s="36">
        <v>140.26</v>
      </c>
      <c r="C13" s="36">
        <v>127.18</v>
      </c>
    </row>
    <row r="14" spans="2:3" x14ac:dyDescent="0.2">
      <c r="B14" s="36">
        <v>260</v>
      </c>
      <c r="C14" s="36">
        <v>25.38</v>
      </c>
    </row>
    <row r="15" spans="2:3" x14ac:dyDescent="0.2">
      <c r="B15" s="36">
        <v>86.67</v>
      </c>
      <c r="C15" s="36">
        <v>87.69</v>
      </c>
    </row>
    <row r="16" spans="2:3" x14ac:dyDescent="0.2">
      <c r="B16" s="36">
        <v>200</v>
      </c>
      <c r="C16" s="36">
        <v>67.69</v>
      </c>
    </row>
    <row r="17" spans="2:3" x14ac:dyDescent="0.2">
      <c r="B17" s="38"/>
      <c r="C17" s="39"/>
    </row>
    <row r="18" spans="2:3" x14ac:dyDescent="0.2">
      <c r="B18" s="35" t="s">
        <v>143</v>
      </c>
      <c r="C18" s="35" t="s">
        <v>144</v>
      </c>
    </row>
    <row r="19" spans="2:3" x14ac:dyDescent="0.2">
      <c r="B19" s="36">
        <v>627.95000000000005</v>
      </c>
      <c r="C19" s="36">
        <v>512.55999999999995</v>
      </c>
    </row>
    <row r="20" spans="2:3" x14ac:dyDescent="0.2">
      <c r="B20" s="36">
        <v>544.36</v>
      </c>
      <c r="C20" s="36">
        <v>658.46</v>
      </c>
    </row>
    <row r="21" spans="2:3" x14ac:dyDescent="0.2">
      <c r="B21" s="36">
        <v>640.26</v>
      </c>
      <c r="C21" s="36">
        <v>1097.95</v>
      </c>
    </row>
    <row r="22" spans="2:3" x14ac:dyDescent="0.2">
      <c r="B22" s="36">
        <v>825.13</v>
      </c>
      <c r="C22" s="36">
        <v>687.69</v>
      </c>
    </row>
    <row r="23" spans="2:3" x14ac:dyDescent="0.2">
      <c r="B23" s="36">
        <v>822.82</v>
      </c>
      <c r="C23" s="36">
        <v>1414.36</v>
      </c>
    </row>
    <row r="24" spans="2:3" x14ac:dyDescent="0.2">
      <c r="B24" s="39"/>
      <c r="C24" s="39"/>
    </row>
    <row r="25" spans="2:3" x14ac:dyDescent="0.2">
      <c r="B25" s="35" t="s">
        <v>145</v>
      </c>
      <c r="C25" s="35" t="s">
        <v>146</v>
      </c>
    </row>
    <row r="26" spans="2:3" x14ac:dyDescent="0.2">
      <c r="B26" s="36">
        <v>57.95</v>
      </c>
      <c r="C26" s="36">
        <v>53.59</v>
      </c>
    </row>
    <row r="27" spans="2:3" x14ac:dyDescent="0.2">
      <c r="B27" s="36">
        <v>54.87</v>
      </c>
      <c r="C27" s="36">
        <v>71.540000000000006</v>
      </c>
    </row>
    <row r="28" spans="2:3" x14ac:dyDescent="0.2">
      <c r="B28" s="36">
        <v>138.72</v>
      </c>
      <c r="C28" s="36">
        <v>44.87</v>
      </c>
    </row>
    <row r="29" spans="2:3" x14ac:dyDescent="0.2">
      <c r="B29" s="36">
        <v>32.82</v>
      </c>
      <c r="C29" s="36">
        <v>30.51</v>
      </c>
    </row>
    <row r="30" spans="2:3" x14ac:dyDescent="0.2">
      <c r="B30" s="36">
        <v>96.92</v>
      </c>
      <c r="C30" s="36">
        <v>61.28</v>
      </c>
    </row>
    <row r="31" spans="2:3" x14ac:dyDescent="0.2">
      <c r="B31" s="36"/>
      <c r="C31" s="36"/>
    </row>
    <row r="32" spans="2:3" x14ac:dyDescent="0.2">
      <c r="B32" s="37"/>
      <c r="C32" s="37"/>
    </row>
    <row r="33" spans="2:3" x14ac:dyDescent="0.2">
      <c r="B33" s="37"/>
      <c r="C33" s="37"/>
    </row>
    <row r="34" spans="2:3" x14ac:dyDescent="0.2">
      <c r="B34" s="40" t="s">
        <v>147</v>
      </c>
      <c r="C34" s="40" t="s">
        <v>148</v>
      </c>
    </row>
    <row r="35" spans="2:3" x14ac:dyDescent="0.2">
      <c r="B35" s="40">
        <v>76.41</v>
      </c>
      <c r="C35" s="40">
        <v>59.49</v>
      </c>
    </row>
    <row r="36" spans="2:3" x14ac:dyDescent="0.2">
      <c r="B36" s="40">
        <v>60.26</v>
      </c>
      <c r="C36" s="40">
        <v>71.03</v>
      </c>
    </row>
    <row r="37" spans="2:3" x14ac:dyDescent="0.2">
      <c r="B37" s="40">
        <v>98.21</v>
      </c>
      <c r="C37" s="40">
        <v>60.77</v>
      </c>
    </row>
    <row r="38" spans="2:3" x14ac:dyDescent="0.2">
      <c r="B38" s="40">
        <v>75.900000000000006</v>
      </c>
      <c r="C38" s="40">
        <v>80</v>
      </c>
    </row>
    <row r="39" spans="2:3" x14ac:dyDescent="0.2">
      <c r="B39" s="40">
        <v>94.62</v>
      </c>
      <c r="C39" s="40">
        <v>85.38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6503-758B-4151-9A40-835471F1BE33}">
  <dimension ref="B3:C15"/>
  <sheetViews>
    <sheetView workbookViewId="0">
      <selection activeCell="U30" sqref="U30"/>
    </sheetView>
  </sheetViews>
  <sheetFormatPr baseColWidth="10" defaultColWidth="8.83203125" defaultRowHeight="15" x14ac:dyDescent="0.2"/>
  <cols>
    <col min="2" max="2" width="23.1640625" bestFit="1" customWidth="1"/>
    <col min="3" max="3" width="25.83203125" bestFit="1" customWidth="1"/>
  </cols>
  <sheetData>
    <row r="3" spans="2:3" x14ac:dyDescent="0.2">
      <c r="B3" s="35" t="s">
        <v>143</v>
      </c>
      <c r="C3" s="35" t="s">
        <v>144</v>
      </c>
    </row>
    <row r="4" spans="2:3" x14ac:dyDescent="0.2">
      <c r="B4" s="36">
        <v>118.74</v>
      </c>
      <c r="C4" s="36">
        <v>455.02</v>
      </c>
    </row>
    <row r="5" spans="2:3" x14ac:dyDescent="0.2">
      <c r="B5" s="36">
        <v>58.05</v>
      </c>
      <c r="C5" s="36">
        <v>184.99</v>
      </c>
    </row>
    <row r="6" spans="2:3" x14ac:dyDescent="0.2">
      <c r="B6" s="36">
        <v>20.03</v>
      </c>
      <c r="C6" s="36">
        <v>521.89</v>
      </c>
    </row>
    <row r="7" spans="2:3" x14ac:dyDescent="0.2">
      <c r="B7" s="36">
        <v>55.69</v>
      </c>
      <c r="C7" s="36">
        <v>2.06</v>
      </c>
    </row>
    <row r="8" spans="2:3" x14ac:dyDescent="0.2">
      <c r="B8" s="36">
        <v>28.23</v>
      </c>
      <c r="C8" s="37"/>
    </row>
    <row r="9" spans="2:3" x14ac:dyDescent="0.2">
      <c r="B9" s="41"/>
      <c r="C9" s="39"/>
    </row>
    <row r="10" spans="2:3" x14ac:dyDescent="0.2">
      <c r="B10" s="35" t="s">
        <v>145</v>
      </c>
      <c r="C10" s="35" t="s">
        <v>146</v>
      </c>
    </row>
    <row r="11" spans="2:3" x14ac:dyDescent="0.2">
      <c r="B11" s="36">
        <v>0</v>
      </c>
      <c r="C11" s="36">
        <v>5.72</v>
      </c>
    </row>
    <row r="12" spans="2:3" x14ac:dyDescent="0.2">
      <c r="B12" s="36">
        <v>0</v>
      </c>
      <c r="C12" s="36">
        <v>7.44</v>
      </c>
    </row>
    <row r="13" spans="2:3" x14ac:dyDescent="0.2">
      <c r="B13" s="36">
        <v>0</v>
      </c>
      <c r="C13" s="36">
        <v>13.88</v>
      </c>
    </row>
    <row r="14" spans="2:3" x14ac:dyDescent="0.2">
      <c r="B14" s="36">
        <v>0</v>
      </c>
      <c r="C14" s="36">
        <v>1.72</v>
      </c>
    </row>
    <row r="15" spans="2:3" x14ac:dyDescent="0.2">
      <c r="B15" s="36">
        <v>0</v>
      </c>
      <c r="C15" s="3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7E7E-17DF-4C97-A836-D23370FB79B7}">
  <dimension ref="C5:H18"/>
  <sheetViews>
    <sheetView workbookViewId="0">
      <selection activeCell="R28" sqref="R28"/>
    </sheetView>
  </sheetViews>
  <sheetFormatPr baseColWidth="10" defaultColWidth="8.83203125" defaultRowHeight="15" x14ac:dyDescent="0.2"/>
  <cols>
    <col min="3" max="3" width="48.33203125" bestFit="1" customWidth="1"/>
    <col min="4" max="7" width="12.83203125" bestFit="1" customWidth="1"/>
  </cols>
  <sheetData>
    <row r="5" spans="3:8" x14ac:dyDescent="0.2">
      <c r="C5" s="29"/>
      <c r="D5" s="29"/>
      <c r="E5" s="29"/>
      <c r="F5" s="29"/>
      <c r="G5" s="29"/>
    </row>
    <row r="6" spans="3:8" x14ac:dyDescent="0.2">
      <c r="C6" s="33"/>
      <c r="D6" s="19" t="s">
        <v>41</v>
      </c>
      <c r="E6" s="19" t="s">
        <v>42</v>
      </c>
      <c r="F6" s="19" t="s">
        <v>43</v>
      </c>
      <c r="G6" s="19" t="s">
        <v>95</v>
      </c>
      <c r="H6" s="33"/>
    </row>
    <row r="7" spans="3:8" x14ac:dyDescent="0.2">
      <c r="C7" s="33" t="s">
        <v>132</v>
      </c>
      <c r="D7" s="33">
        <v>107.45</v>
      </c>
      <c r="E7" s="33">
        <v>88.228499999999997</v>
      </c>
      <c r="F7" s="33">
        <v>88.610399999999998</v>
      </c>
      <c r="G7" s="33">
        <v>72.787300000000002</v>
      </c>
      <c r="H7" s="33"/>
    </row>
    <row r="8" spans="3:8" x14ac:dyDescent="0.2">
      <c r="C8" s="33" t="s">
        <v>133</v>
      </c>
      <c r="D8" s="33">
        <v>78.542199999999994</v>
      </c>
      <c r="E8" s="33">
        <v>98.882000000000005</v>
      </c>
      <c r="F8" s="33">
        <v>79.404399999999995</v>
      </c>
      <c r="G8" s="33">
        <v>112.416</v>
      </c>
      <c r="H8" s="33"/>
    </row>
    <row r="9" spans="3:8" x14ac:dyDescent="0.2">
      <c r="C9" s="33" t="s">
        <v>134</v>
      </c>
      <c r="D9" s="33">
        <v>101.6469</v>
      </c>
      <c r="E9" s="33">
        <v>83.459500000000006</v>
      </c>
      <c r="F9" s="33">
        <v>92.825500000000005</v>
      </c>
      <c r="G9" s="33">
        <v>92.266800000000003</v>
      </c>
      <c r="H9" s="33"/>
    </row>
    <row r="10" spans="3:8" x14ac:dyDescent="0.2">
      <c r="C10" s="33" t="s">
        <v>135</v>
      </c>
      <c r="D10" s="33">
        <v>78.506900000000002</v>
      </c>
      <c r="E10" s="33">
        <v>93.646900000000002</v>
      </c>
      <c r="F10" s="33">
        <v>94.714299999999994</v>
      </c>
      <c r="G10" s="33">
        <v>162.67599999999999</v>
      </c>
      <c r="H10" s="33"/>
    </row>
    <row r="13" spans="3:8" x14ac:dyDescent="0.2">
      <c r="C13" s="33"/>
      <c r="D13" s="33"/>
      <c r="E13" s="33"/>
      <c r="F13" s="33"/>
      <c r="G13" s="33"/>
    </row>
    <row r="14" spans="3:8" x14ac:dyDescent="0.2">
      <c r="C14" s="10"/>
      <c r="D14" s="19" t="s">
        <v>41</v>
      </c>
      <c r="E14" s="19" t="s">
        <v>42</v>
      </c>
      <c r="F14" s="19" t="s">
        <v>43</v>
      </c>
      <c r="G14" s="19" t="s">
        <v>95</v>
      </c>
      <c r="H14" s="33"/>
    </row>
    <row r="15" spans="3:8" x14ac:dyDescent="0.2">
      <c r="C15" s="33" t="s">
        <v>136</v>
      </c>
      <c r="D15" s="34">
        <v>118.398</v>
      </c>
      <c r="E15" s="34">
        <v>86.254999999999995</v>
      </c>
      <c r="F15" s="34">
        <v>91.393699999999995</v>
      </c>
      <c r="G15" s="34">
        <v>114.0127</v>
      </c>
      <c r="H15" s="33"/>
    </row>
    <row r="16" spans="3:8" x14ac:dyDescent="0.2">
      <c r="C16" s="33" t="s">
        <v>137</v>
      </c>
      <c r="D16" s="34">
        <v>158.36000000000001</v>
      </c>
      <c r="E16" s="34">
        <v>165.227</v>
      </c>
      <c r="F16" s="34">
        <v>112.6</v>
      </c>
      <c r="G16" s="34">
        <v>155.43</v>
      </c>
      <c r="H16" s="33"/>
    </row>
    <row r="17" spans="3:8" x14ac:dyDescent="0.2">
      <c r="C17" s="33" t="s">
        <v>138</v>
      </c>
      <c r="D17" s="34">
        <v>155.2775</v>
      </c>
      <c r="E17" s="34">
        <v>90.610600000000005</v>
      </c>
      <c r="F17" s="34">
        <v>118.2072</v>
      </c>
      <c r="G17" s="34">
        <v>106.0446</v>
      </c>
      <c r="H17" s="33"/>
    </row>
    <row r="18" spans="3:8" x14ac:dyDescent="0.2">
      <c r="C18" s="33" t="s">
        <v>139</v>
      </c>
      <c r="D18" s="34">
        <v>163.30199999999999</v>
      </c>
      <c r="E18" s="34">
        <v>142.45699999999999</v>
      </c>
      <c r="F18" s="34">
        <v>146.55799999999999</v>
      </c>
      <c r="G18" s="34">
        <v>126.518</v>
      </c>
      <c r="H18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B57C-7654-4B46-B1A5-9C6BA3FE00A5}">
  <dimension ref="B5:AS29"/>
  <sheetViews>
    <sheetView topLeftCell="D4" zoomScale="120" zoomScaleNormal="120" workbookViewId="0">
      <selection activeCell="O32" sqref="O32"/>
    </sheetView>
  </sheetViews>
  <sheetFormatPr baseColWidth="10" defaultColWidth="8.83203125" defaultRowHeight="15" x14ac:dyDescent="0.2"/>
  <sheetData>
    <row r="5" spans="2:45" x14ac:dyDescent="0.2">
      <c r="B5" s="56" t="s">
        <v>74</v>
      </c>
      <c r="C5" s="56"/>
      <c r="D5" s="59" t="s">
        <v>96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59" t="s">
        <v>97</v>
      </c>
      <c r="Q5" s="60"/>
      <c r="R5" s="60"/>
      <c r="S5" s="60"/>
      <c r="T5" s="60"/>
      <c r="U5" s="60"/>
    </row>
    <row r="6" spans="2:45" ht="16" x14ac:dyDescent="0.2">
      <c r="B6" s="1">
        <v>3.9622329999999999E-3</v>
      </c>
      <c r="C6" s="1"/>
      <c r="N6" s="1"/>
      <c r="O6" s="1"/>
      <c r="P6" s="1"/>
      <c r="Q6" s="1"/>
      <c r="R6" s="1"/>
      <c r="S6" s="1"/>
      <c r="T6" s="1"/>
      <c r="U6" s="1"/>
      <c r="V6" s="25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</row>
    <row r="7" spans="2:45" ht="16" x14ac:dyDescent="0.2">
      <c r="B7" s="1">
        <v>9.9526790000000007E-3</v>
      </c>
      <c r="C7" s="1"/>
      <c r="D7" s="1">
        <v>48</v>
      </c>
      <c r="E7" s="1">
        <v>21</v>
      </c>
      <c r="F7" s="1">
        <v>28</v>
      </c>
      <c r="G7" s="1">
        <v>27</v>
      </c>
      <c r="H7" s="24">
        <v>26.16</v>
      </c>
      <c r="I7" s="24">
        <v>30.42</v>
      </c>
      <c r="J7" s="24">
        <v>44.43</v>
      </c>
      <c r="K7" s="24">
        <v>18.66</v>
      </c>
      <c r="L7" s="24">
        <v>82.11</v>
      </c>
      <c r="M7" s="24">
        <v>32.590000000000003</v>
      </c>
      <c r="N7" s="1"/>
      <c r="O7" s="1"/>
      <c r="P7" s="24">
        <v>15.41</v>
      </c>
      <c r="Q7" s="24">
        <v>12.76</v>
      </c>
      <c r="R7" s="24">
        <v>17.04</v>
      </c>
      <c r="S7" s="24">
        <v>31.76</v>
      </c>
      <c r="T7" s="24">
        <v>31.37</v>
      </c>
      <c r="U7" s="24">
        <v>10.02</v>
      </c>
      <c r="V7" s="24">
        <v>12</v>
      </c>
      <c r="W7" s="24">
        <v>40</v>
      </c>
      <c r="X7" s="24">
        <v>16</v>
      </c>
      <c r="Y7" s="24">
        <v>29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</row>
    <row r="8" spans="2:45" ht="16" x14ac:dyDescent="0.2">
      <c r="B8" s="1">
        <v>2.5000000000000001E-2</v>
      </c>
      <c r="C8" s="1"/>
      <c r="D8" s="1">
        <v>24</v>
      </c>
      <c r="E8" s="1">
        <v>13</v>
      </c>
      <c r="F8" s="1">
        <v>39</v>
      </c>
      <c r="G8" s="1">
        <v>52</v>
      </c>
      <c r="H8" s="24">
        <v>68.98</v>
      </c>
      <c r="I8" s="24">
        <v>27.05</v>
      </c>
      <c r="J8" s="24">
        <v>48.91</v>
      </c>
      <c r="K8" s="24">
        <v>46.36</v>
      </c>
      <c r="L8" s="24">
        <v>37.03</v>
      </c>
      <c r="M8" s="24">
        <v>50.91</v>
      </c>
      <c r="N8" s="1"/>
      <c r="O8" s="1"/>
      <c r="P8" s="24">
        <v>33.119999999999997</v>
      </c>
      <c r="Q8" s="24">
        <v>44.84</v>
      </c>
      <c r="R8" s="24">
        <v>79.72</v>
      </c>
      <c r="S8" s="24">
        <v>42.73</v>
      </c>
      <c r="T8" s="24">
        <v>66.63</v>
      </c>
      <c r="U8" s="24">
        <v>13.11</v>
      </c>
      <c r="V8" s="24">
        <v>14</v>
      </c>
      <c r="W8" s="24">
        <v>32</v>
      </c>
      <c r="X8" s="24">
        <v>5</v>
      </c>
      <c r="Y8" s="24">
        <v>14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2:45" ht="16" x14ac:dyDescent="0.2">
      <c r="B9" s="1">
        <v>9.9526790000000004E-2</v>
      </c>
      <c r="C9" s="1"/>
      <c r="D9" s="1">
        <v>34</v>
      </c>
      <c r="E9" s="1">
        <v>40</v>
      </c>
      <c r="F9" s="1">
        <v>87</v>
      </c>
      <c r="G9" s="1">
        <v>133</v>
      </c>
      <c r="H9" s="24">
        <v>41.48</v>
      </c>
      <c r="I9" s="24">
        <v>99.36</v>
      </c>
      <c r="J9" s="24">
        <v>71.739999999999995</v>
      </c>
      <c r="K9" s="24">
        <v>48.09</v>
      </c>
      <c r="L9" s="24">
        <v>110.3</v>
      </c>
      <c r="M9" s="24">
        <v>57.91</v>
      </c>
      <c r="N9" s="1"/>
      <c r="O9" s="1"/>
      <c r="P9" s="24">
        <v>88.35</v>
      </c>
      <c r="Q9" s="24">
        <v>90.79</v>
      </c>
      <c r="R9" s="24">
        <v>56.99</v>
      </c>
      <c r="S9" s="24">
        <v>20.74</v>
      </c>
      <c r="T9" s="24">
        <v>117.2</v>
      </c>
      <c r="U9" s="24">
        <v>87.42</v>
      </c>
      <c r="V9" s="24">
        <v>40</v>
      </c>
      <c r="W9" s="24">
        <v>82</v>
      </c>
      <c r="X9" s="24">
        <v>23</v>
      </c>
      <c r="Y9" s="24">
        <v>56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</row>
    <row r="10" spans="2:45" ht="16" x14ac:dyDescent="0.2">
      <c r="B10" s="1">
        <v>0.25</v>
      </c>
      <c r="C10" s="1"/>
      <c r="D10" s="1">
        <v>181</v>
      </c>
      <c r="E10" s="1">
        <v>104</v>
      </c>
      <c r="F10" s="1">
        <v>183</v>
      </c>
      <c r="G10" s="1">
        <v>213</v>
      </c>
      <c r="H10" s="24">
        <v>233.7</v>
      </c>
      <c r="I10" s="24">
        <v>186.9</v>
      </c>
      <c r="J10" s="24">
        <v>191.1</v>
      </c>
      <c r="K10" s="24">
        <v>167.2</v>
      </c>
      <c r="L10" s="24">
        <v>189.4</v>
      </c>
      <c r="M10" s="24">
        <v>175.9</v>
      </c>
      <c r="N10" s="1"/>
      <c r="O10" s="1"/>
      <c r="P10" s="24">
        <v>142.9</v>
      </c>
      <c r="Q10" s="24">
        <v>79.040000000000006</v>
      </c>
      <c r="R10" s="24">
        <v>133.9</v>
      </c>
      <c r="S10" s="24">
        <v>121.6</v>
      </c>
      <c r="T10" s="24">
        <v>120.8</v>
      </c>
      <c r="U10" s="24">
        <v>89.85</v>
      </c>
      <c r="V10" s="24">
        <v>78</v>
      </c>
      <c r="W10" s="24">
        <v>106</v>
      </c>
      <c r="X10" s="24">
        <v>130</v>
      </c>
      <c r="Y10" s="24">
        <v>148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</row>
    <row r="11" spans="2:45" ht="16" x14ac:dyDescent="0.2">
      <c r="B11" s="1">
        <v>0.62797159999999996</v>
      </c>
      <c r="C11" s="1"/>
      <c r="D11" s="1">
        <v>267</v>
      </c>
      <c r="E11" s="1">
        <v>167</v>
      </c>
      <c r="F11" s="1">
        <v>233</v>
      </c>
      <c r="G11" s="1">
        <v>208</v>
      </c>
      <c r="H11" s="24">
        <v>355.2</v>
      </c>
      <c r="I11" s="24">
        <v>262.8</v>
      </c>
      <c r="J11" s="24">
        <v>272.2</v>
      </c>
      <c r="K11" s="24">
        <v>227.3</v>
      </c>
      <c r="L11" s="24">
        <v>270</v>
      </c>
      <c r="M11" s="24">
        <v>297.89999999999998</v>
      </c>
      <c r="N11" s="1"/>
      <c r="O11" s="1"/>
      <c r="P11" s="24">
        <v>282.89999999999998</v>
      </c>
      <c r="Q11" s="24">
        <v>198.1</v>
      </c>
      <c r="R11" s="24">
        <v>195.6</v>
      </c>
      <c r="S11" s="24">
        <v>174.4</v>
      </c>
      <c r="T11" s="24">
        <v>235</v>
      </c>
      <c r="U11" s="24">
        <v>179.1</v>
      </c>
      <c r="V11" s="24">
        <v>101</v>
      </c>
      <c r="W11" s="24">
        <v>151</v>
      </c>
      <c r="X11" s="24">
        <v>71</v>
      </c>
      <c r="Y11" s="24">
        <v>239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</row>
    <row r="12" spans="2:45" ht="16" x14ac:dyDescent="0.2">
      <c r="B12" s="1">
        <v>1.577393</v>
      </c>
      <c r="C12" s="1"/>
      <c r="D12" s="1">
        <v>305</v>
      </c>
      <c r="E12" s="1">
        <v>234</v>
      </c>
      <c r="F12" s="1">
        <v>255</v>
      </c>
      <c r="G12" s="1">
        <v>268</v>
      </c>
      <c r="H12" s="24">
        <v>320.10000000000002</v>
      </c>
      <c r="I12" s="24">
        <v>285.7</v>
      </c>
      <c r="J12" s="24">
        <v>305.3</v>
      </c>
      <c r="K12" s="24">
        <v>271.10000000000002</v>
      </c>
      <c r="L12" s="24">
        <v>228.4</v>
      </c>
      <c r="M12" s="24">
        <v>376.5</v>
      </c>
      <c r="N12" s="1"/>
      <c r="O12" s="1"/>
      <c r="P12" s="24">
        <v>270.89999999999998</v>
      </c>
      <c r="Q12" s="24">
        <v>199.8</v>
      </c>
      <c r="R12" s="24">
        <v>221.4</v>
      </c>
      <c r="S12" s="24">
        <v>206.1</v>
      </c>
      <c r="T12" s="24">
        <v>241.2</v>
      </c>
      <c r="U12" s="24">
        <v>224.5</v>
      </c>
      <c r="V12" s="24">
        <v>102</v>
      </c>
      <c r="W12" s="24">
        <v>178</v>
      </c>
      <c r="X12" s="24">
        <v>145</v>
      </c>
      <c r="Y12" s="24">
        <v>294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2:45" ht="16" x14ac:dyDescent="0.2">
      <c r="B13" s="1">
        <v>3.1473140000000002</v>
      </c>
      <c r="C13" s="1"/>
      <c r="D13" s="1">
        <v>397</v>
      </c>
      <c r="E13" s="1">
        <v>279</v>
      </c>
      <c r="F13" s="1">
        <v>331</v>
      </c>
      <c r="G13" s="1">
        <v>333</v>
      </c>
      <c r="H13" s="24">
        <v>344.9</v>
      </c>
      <c r="I13" s="24">
        <v>412.9</v>
      </c>
      <c r="J13" s="24">
        <v>302.10000000000002</v>
      </c>
      <c r="K13" s="24">
        <v>317.39999999999998</v>
      </c>
      <c r="L13" s="24">
        <v>365.9</v>
      </c>
      <c r="M13" s="24">
        <v>455.5</v>
      </c>
      <c r="N13" s="1"/>
      <c r="O13" s="1"/>
      <c r="P13" s="24">
        <v>264.7</v>
      </c>
      <c r="Q13" s="24">
        <v>314.39999999999998</v>
      </c>
      <c r="R13" s="24">
        <v>238</v>
      </c>
      <c r="S13" s="24">
        <v>312.8</v>
      </c>
      <c r="T13" s="24">
        <v>310.8</v>
      </c>
      <c r="U13" s="24">
        <v>238.3</v>
      </c>
      <c r="V13" s="24">
        <v>156</v>
      </c>
      <c r="W13" s="24">
        <v>163</v>
      </c>
      <c r="X13" s="24">
        <v>175</v>
      </c>
      <c r="Y13" s="24">
        <v>320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2:45" ht="16" x14ac:dyDescent="0.2">
      <c r="D14" s="1">
        <v>415</v>
      </c>
      <c r="E14" s="1">
        <v>329</v>
      </c>
      <c r="F14" s="1">
        <v>372</v>
      </c>
      <c r="G14" s="1">
        <v>343</v>
      </c>
      <c r="H14" s="24">
        <v>391</v>
      </c>
      <c r="I14" s="24">
        <v>502.1</v>
      </c>
      <c r="J14" s="24">
        <v>391.4</v>
      </c>
      <c r="K14" s="24">
        <v>265.10000000000002</v>
      </c>
      <c r="L14" s="24">
        <v>438.1</v>
      </c>
      <c r="M14" s="24">
        <v>463.3</v>
      </c>
      <c r="P14" s="24">
        <v>329.3</v>
      </c>
      <c r="Q14" s="24">
        <v>304.60000000000002</v>
      </c>
      <c r="R14" s="24">
        <v>317.2</v>
      </c>
      <c r="S14" s="24">
        <v>373.8</v>
      </c>
      <c r="T14" s="24">
        <v>338.7</v>
      </c>
      <c r="U14" s="24">
        <v>216.6</v>
      </c>
      <c r="V14" s="24">
        <v>163</v>
      </c>
      <c r="W14" s="24">
        <v>196</v>
      </c>
      <c r="X14" s="24">
        <v>196</v>
      </c>
      <c r="Y14" s="24">
        <v>341</v>
      </c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</row>
    <row r="17" spans="2:43" x14ac:dyDescent="0.2">
      <c r="B17" s="56" t="s">
        <v>74</v>
      </c>
      <c r="C17" s="56"/>
      <c r="D17" s="59" t="s">
        <v>99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59" t="s">
        <v>100</v>
      </c>
      <c r="Q17" s="60"/>
      <c r="R17" s="60"/>
      <c r="S17" s="60"/>
      <c r="T17" s="60"/>
      <c r="U17" s="60"/>
    </row>
    <row r="18" spans="2:43" ht="16" x14ac:dyDescent="0.2">
      <c r="B18" s="1">
        <v>3.9622329999999999E-3</v>
      </c>
      <c r="C18" s="1"/>
      <c r="D18" s="24">
        <v>514.9</v>
      </c>
      <c r="E18" s="24">
        <v>471.4</v>
      </c>
      <c r="F18" s="24">
        <v>448.4</v>
      </c>
      <c r="G18" s="24">
        <v>303.10000000000002</v>
      </c>
      <c r="H18" s="24">
        <v>528.79999999999995</v>
      </c>
      <c r="I18" s="24">
        <v>580.29999999999995</v>
      </c>
      <c r="J18" s="24">
        <v>323</v>
      </c>
      <c r="K18" s="24">
        <v>236</v>
      </c>
      <c r="L18" s="24">
        <v>312</v>
      </c>
      <c r="M18" s="24">
        <v>112</v>
      </c>
      <c r="N18" s="1"/>
      <c r="O18" s="1"/>
      <c r="P18" s="24">
        <v>360.2</v>
      </c>
      <c r="Q18" s="24">
        <v>367.5</v>
      </c>
      <c r="R18" s="24">
        <v>355.7</v>
      </c>
      <c r="S18" s="24">
        <v>247</v>
      </c>
      <c r="T18" s="24">
        <v>376</v>
      </c>
      <c r="U18" s="24">
        <v>318</v>
      </c>
      <c r="V18" s="24">
        <v>130</v>
      </c>
      <c r="W18" s="24">
        <v>157</v>
      </c>
      <c r="X18" s="24">
        <v>264</v>
      </c>
      <c r="Y18" s="24">
        <v>316</v>
      </c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spans="2:43" ht="16" x14ac:dyDescent="0.2">
      <c r="B19" s="1">
        <v>9.9526790000000007E-3</v>
      </c>
      <c r="C19" s="1"/>
      <c r="D19" s="24">
        <v>537.1</v>
      </c>
      <c r="E19" s="24">
        <v>510</v>
      </c>
      <c r="F19" s="24">
        <v>484.5</v>
      </c>
      <c r="G19" s="24">
        <v>356</v>
      </c>
      <c r="H19" s="24">
        <v>532.4</v>
      </c>
      <c r="I19" s="24">
        <v>699.5</v>
      </c>
      <c r="J19" s="24">
        <v>274</v>
      </c>
      <c r="K19" s="24">
        <v>303</v>
      </c>
      <c r="L19" s="24">
        <v>345</v>
      </c>
      <c r="M19" s="24">
        <v>154</v>
      </c>
      <c r="N19" s="1"/>
      <c r="O19" s="1"/>
      <c r="P19" s="24">
        <v>397.6</v>
      </c>
      <c r="Q19" s="24">
        <v>423</v>
      </c>
      <c r="R19" s="24">
        <v>379</v>
      </c>
      <c r="S19" s="24">
        <v>276</v>
      </c>
      <c r="T19" s="24">
        <v>348.9</v>
      </c>
      <c r="U19" s="24">
        <v>356.8</v>
      </c>
      <c r="V19" s="24">
        <v>105</v>
      </c>
      <c r="W19" s="24">
        <v>193</v>
      </c>
      <c r="X19" s="24">
        <v>354</v>
      </c>
      <c r="Y19" s="24">
        <v>333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spans="2:43" ht="16" x14ac:dyDescent="0.2">
      <c r="B20" s="1">
        <v>2.5000000000000001E-2</v>
      </c>
      <c r="C20" s="1"/>
      <c r="D20" s="24">
        <v>436.4</v>
      </c>
      <c r="E20" s="24">
        <v>537.9</v>
      </c>
      <c r="F20" s="24">
        <v>516.1</v>
      </c>
      <c r="G20" s="24">
        <v>461</v>
      </c>
      <c r="H20" s="24">
        <v>645.70000000000005</v>
      </c>
      <c r="I20" s="24">
        <v>653.1</v>
      </c>
      <c r="J20" s="24">
        <v>384</v>
      </c>
      <c r="K20" s="24">
        <v>317</v>
      </c>
      <c r="L20" s="24">
        <v>289</v>
      </c>
      <c r="M20" s="24">
        <v>250</v>
      </c>
      <c r="N20" s="1"/>
      <c r="O20" s="1"/>
      <c r="P20" s="24">
        <v>363.9</v>
      </c>
      <c r="Q20" s="24">
        <v>394.9</v>
      </c>
      <c r="R20" s="24">
        <v>350.3</v>
      </c>
      <c r="S20" s="24">
        <v>316.2</v>
      </c>
      <c r="T20" s="24">
        <v>389.7</v>
      </c>
      <c r="U20" s="24">
        <v>294.39999999999998</v>
      </c>
      <c r="V20" s="24">
        <v>118</v>
      </c>
      <c r="W20" s="24">
        <v>171</v>
      </c>
      <c r="X20" s="24">
        <v>310</v>
      </c>
      <c r="Y20" s="24">
        <v>360</v>
      </c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spans="2:43" ht="16" x14ac:dyDescent="0.2">
      <c r="B21" s="1">
        <v>9.9526790000000004E-2</v>
      </c>
      <c r="C21" s="1"/>
      <c r="D21" s="24">
        <v>667.6</v>
      </c>
      <c r="E21" s="24">
        <v>634.29999999999995</v>
      </c>
      <c r="F21" s="24">
        <v>531.79999999999995</v>
      </c>
      <c r="G21" s="24">
        <v>414.8</v>
      </c>
      <c r="H21" s="24">
        <v>690</v>
      </c>
      <c r="I21" s="24">
        <v>765.5</v>
      </c>
      <c r="J21" s="24">
        <v>466</v>
      </c>
      <c r="K21" s="24">
        <v>376</v>
      </c>
      <c r="L21" s="24">
        <v>407</v>
      </c>
      <c r="M21" s="24">
        <v>354</v>
      </c>
      <c r="N21" s="1"/>
      <c r="O21" s="1"/>
      <c r="P21" s="24">
        <v>442.2</v>
      </c>
      <c r="Q21" s="24">
        <v>443.9</v>
      </c>
      <c r="R21" s="24">
        <v>367.3</v>
      </c>
      <c r="S21" s="24">
        <v>367.8</v>
      </c>
      <c r="T21" s="24">
        <v>483.7</v>
      </c>
      <c r="U21" s="24">
        <v>439.5</v>
      </c>
      <c r="V21" s="24">
        <v>99</v>
      </c>
      <c r="W21" s="24">
        <v>275</v>
      </c>
      <c r="X21" s="24">
        <v>355</v>
      </c>
      <c r="Y21" s="24">
        <v>462</v>
      </c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</row>
    <row r="22" spans="2:43" ht="16" x14ac:dyDescent="0.2">
      <c r="B22" s="1">
        <v>0.25</v>
      </c>
      <c r="C22" s="1"/>
      <c r="D22" s="24">
        <v>684</v>
      </c>
      <c r="E22" s="24">
        <v>704.3</v>
      </c>
      <c r="F22" s="24">
        <v>594.20000000000005</v>
      </c>
      <c r="G22" s="24">
        <v>399.1</v>
      </c>
      <c r="H22" s="24">
        <v>698.7</v>
      </c>
      <c r="I22" s="24">
        <v>807.3</v>
      </c>
      <c r="J22" s="24">
        <v>553</v>
      </c>
      <c r="K22" s="24">
        <v>512</v>
      </c>
      <c r="L22" s="24">
        <v>678</v>
      </c>
      <c r="M22" s="24">
        <v>498</v>
      </c>
      <c r="N22" s="1"/>
      <c r="O22" s="1"/>
      <c r="P22" s="24">
        <v>564.4</v>
      </c>
      <c r="Q22" s="24">
        <v>502.7</v>
      </c>
      <c r="R22" s="24">
        <v>438</v>
      </c>
      <c r="S22" s="24">
        <v>448.5</v>
      </c>
      <c r="T22" s="24">
        <v>514.4</v>
      </c>
      <c r="U22" s="24">
        <v>433.9</v>
      </c>
      <c r="V22" s="24">
        <v>207</v>
      </c>
      <c r="W22" s="24">
        <v>331</v>
      </c>
      <c r="X22" s="24">
        <v>330</v>
      </c>
      <c r="Y22" s="24">
        <v>576</v>
      </c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2:43" ht="16" x14ac:dyDescent="0.2">
      <c r="B23" s="1">
        <v>0.62797159999999996</v>
      </c>
      <c r="C23" s="1"/>
      <c r="D23" s="24">
        <v>737.8</v>
      </c>
      <c r="E23" s="24">
        <v>750.9</v>
      </c>
      <c r="F23" s="24">
        <v>761.6</v>
      </c>
      <c r="G23" s="24">
        <v>536.6</v>
      </c>
      <c r="H23" s="24">
        <v>616.6</v>
      </c>
      <c r="I23" s="24">
        <v>880.3</v>
      </c>
      <c r="J23" s="24">
        <v>660</v>
      </c>
      <c r="K23" s="24">
        <v>535</v>
      </c>
      <c r="L23" s="24">
        <v>747</v>
      </c>
      <c r="M23" s="24">
        <v>479</v>
      </c>
      <c r="N23" s="1"/>
      <c r="O23" s="1"/>
      <c r="P23" s="24">
        <v>502</v>
      </c>
      <c r="Q23" s="24">
        <v>525.70000000000005</v>
      </c>
      <c r="R23" s="24">
        <v>464.3</v>
      </c>
      <c r="S23" s="24">
        <v>446.1</v>
      </c>
      <c r="T23" s="24">
        <v>540.9</v>
      </c>
      <c r="U23" s="24">
        <v>517.79999999999995</v>
      </c>
      <c r="V23" s="24">
        <v>273</v>
      </c>
      <c r="W23" s="24">
        <v>376</v>
      </c>
      <c r="X23" s="24">
        <v>401</v>
      </c>
      <c r="Y23" s="24">
        <v>636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</row>
    <row r="24" spans="2:43" ht="16" x14ac:dyDescent="0.2">
      <c r="B24" s="1">
        <v>1.577393</v>
      </c>
      <c r="C24" s="1"/>
      <c r="D24" s="24">
        <v>860.5</v>
      </c>
      <c r="E24" s="24">
        <v>854.5</v>
      </c>
      <c r="F24" s="24">
        <v>725.8</v>
      </c>
      <c r="G24" s="24">
        <v>607.70000000000005</v>
      </c>
      <c r="H24" s="24">
        <v>768.9</v>
      </c>
      <c r="I24" s="24">
        <v>995</v>
      </c>
      <c r="J24" s="24">
        <v>742</v>
      </c>
      <c r="K24" s="24">
        <v>620</v>
      </c>
      <c r="L24" s="24">
        <v>787</v>
      </c>
      <c r="M24" s="24">
        <v>622</v>
      </c>
      <c r="N24" s="1"/>
      <c r="O24" s="1"/>
      <c r="P24" s="24">
        <v>566.9</v>
      </c>
      <c r="Q24" s="24">
        <v>604.5</v>
      </c>
      <c r="R24" s="24">
        <v>483.9</v>
      </c>
      <c r="S24" s="24">
        <v>587.70000000000005</v>
      </c>
      <c r="T24" s="24">
        <v>553.1</v>
      </c>
      <c r="U24" s="24">
        <v>558.29999999999995</v>
      </c>
      <c r="V24" s="24">
        <v>238</v>
      </c>
      <c r="W24" s="24">
        <v>406</v>
      </c>
      <c r="X24" s="24">
        <v>389</v>
      </c>
      <c r="Y24" s="24">
        <v>754</v>
      </c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</row>
    <row r="25" spans="2:43" ht="16" x14ac:dyDescent="0.2">
      <c r="B25" s="1">
        <v>3.1473140000000002</v>
      </c>
      <c r="C25" s="1"/>
      <c r="D25" s="24">
        <v>835.4</v>
      </c>
      <c r="E25" s="24">
        <v>993.3</v>
      </c>
      <c r="F25" s="24">
        <v>815</v>
      </c>
      <c r="G25" s="24">
        <v>558.5</v>
      </c>
      <c r="H25" s="24">
        <v>820.4</v>
      </c>
      <c r="I25" s="24">
        <v>980</v>
      </c>
      <c r="J25" s="24">
        <v>803</v>
      </c>
      <c r="K25" s="24">
        <v>626</v>
      </c>
      <c r="L25" s="24">
        <v>874</v>
      </c>
      <c r="M25" s="24">
        <v>664</v>
      </c>
      <c r="N25" s="1"/>
      <c r="O25" s="1"/>
      <c r="P25" s="24">
        <v>598.70000000000005</v>
      </c>
      <c r="Q25" s="24">
        <v>559.4</v>
      </c>
      <c r="R25" s="24">
        <v>486.1</v>
      </c>
      <c r="S25" s="24">
        <v>551.6</v>
      </c>
      <c r="T25" s="24">
        <v>617</v>
      </c>
      <c r="U25" s="24">
        <v>578.1</v>
      </c>
      <c r="V25" s="24">
        <v>337</v>
      </c>
      <c r="W25" s="24">
        <v>435</v>
      </c>
      <c r="X25" s="24">
        <v>395</v>
      </c>
      <c r="Y25" s="24">
        <v>716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</row>
    <row r="29" spans="2:43" x14ac:dyDescent="0.2">
      <c r="B29" s="57"/>
      <c r="C29" s="57"/>
      <c r="D29" s="57"/>
      <c r="E29" s="57"/>
    </row>
  </sheetData>
  <mergeCells count="9">
    <mergeCell ref="B29:E29"/>
    <mergeCell ref="W6:AH6"/>
    <mergeCell ref="AI6:AS6"/>
    <mergeCell ref="B5:C5"/>
    <mergeCell ref="D5:O5"/>
    <mergeCell ref="P5:U5"/>
    <mergeCell ref="B17:C17"/>
    <mergeCell ref="D17:O17"/>
    <mergeCell ref="P17:U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C96A-8618-46FA-8650-CC6DBD936926}">
  <dimension ref="B7:D17"/>
  <sheetViews>
    <sheetView workbookViewId="0">
      <selection activeCell="D7" sqref="D7"/>
    </sheetView>
  </sheetViews>
  <sheetFormatPr baseColWidth="10" defaultColWidth="8.83203125" defaultRowHeight="15" x14ac:dyDescent="0.2"/>
  <cols>
    <col min="1" max="1" width="2.33203125" customWidth="1"/>
    <col min="2" max="2" width="9.1640625" hidden="1" customWidth="1"/>
    <col min="3" max="3" width="29.6640625" customWidth="1"/>
    <col min="4" max="4" width="14.6640625" bestFit="1" customWidth="1"/>
  </cols>
  <sheetData>
    <row r="7" spans="3:4" x14ac:dyDescent="0.2">
      <c r="C7" s="16" t="s">
        <v>75</v>
      </c>
      <c r="D7" s="27" t="s">
        <v>98</v>
      </c>
    </row>
    <row r="8" spans="3:4" x14ac:dyDescent="0.2">
      <c r="C8" s="1">
        <v>225</v>
      </c>
      <c r="D8" s="1">
        <v>93</v>
      </c>
    </row>
    <row r="9" spans="3:4" x14ac:dyDescent="0.2">
      <c r="C9" s="1">
        <v>184</v>
      </c>
      <c r="D9" s="1">
        <v>106</v>
      </c>
    </row>
    <row r="10" spans="3:4" x14ac:dyDescent="0.2">
      <c r="C10" s="1">
        <v>137</v>
      </c>
      <c r="D10" s="1">
        <v>83</v>
      </c>
    </row>
    <row r="11" spans="3:4" x14ac:dyDescent="0.2">
      <c r="C11" s="1">
        <v>210</v>
      </c>
      <c r="D11" s="1">
        <v>119</v>
      </c>
    </row>
    <row r="12" spans="3:4" x14ac:dyDescent="0.2">
      <c r="C12" s="24">
        <v>186.9</v>
      </c>
      <c r="D12" s="24">
        <v>127.4</v>
      </c>
    </row>
    <row r="13" spans="3:4" x14ac:dyDescent="0.2">
      <c r="C13" s="24">
        <v>191.9</v>
      </c>
      <c r="D13" s="24">
        <v>73.44</v>
      </c>
    </row>
    <row r="14" spans="3:4" x14ac:dyDescent="0.2">
      <c r="C14" s="24">
        <v>186.6</v>
      </c>
      <c r="D14" s="24">
        <v>134.9</v>
      </c>
    </row>
    <row r="15" spans="3:4" x14ac:dyDescent="0.2">
      <c r="C15" s="24">
        <v>200.3</v>
      </c>
      <c r="D15" s="24">
        <v>144</v>
      </c>
    </row>
    <row r="16" spans="3:4" x14ac:dyDescent="0.2">
      <c r="C16" s="24">
        <v>180.1</v>
      </c>
      <c r="D16" s="24">
        <v>71</v>
      </c>
    </row>
    <row r="17" spans="3:4" x14ac:dyDescent="0.2">
      <c r="C17" s="24">
        <v>138.69999999999999</v>
      </c>
      <c r="D17" s="24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EFA9-E1E0-4CE1-B0F8-5473F5A6F966}">
  <dimension ref="C6:R28"/>
  <sheetViews>
    <sheetView workbookViewId="0">
      <selection activeCell="U19" sqref="U19"/>
    </sheetView>
  </sheetViews>
  <sheetFormatPr baseColWidth="10" defaultColWidth="8.83203125" defaultRowHeight="15" x14ac:dyDescent="0.2"/>
  <sheetData>
    <row r="6" spans="3:18" x14ac:dyDescent="0.2">
      <c r="C6" s="16" t="s">
        <v>74</v>
      </c>
      <c r="D6" s="56" t="s">
        <v>76</v>
      </c>
      <c r="E6" s="56"/>
      <c r="F6" s="56"/>
      <c r="G6" s="56"/>
      <c r="H6" s="56"/>
      <c r="I6" s="56"/>
      <c r="J6" s="56"/>
      <c r="K6" s="56"/>
      <c r="L6" s="56"/>
      <c r="M6" s="56"/>
      <c r="N6" s="61" t="s">
        <v>156</v>
      </c>
      <c r="O6" s="56"/>
      <c r="P6" s="56"/>
      <c r="Q6" s="56"/>
      <c r="R6" s="56"/>
    </row>
    <row r="7" spans="3:18" x14ac:dyDescent="0.2">
      <c r="C7" s="1">
        <v>1E-3</v>
      </c>
      <c r="D7" s="1">
        <v>14</v>
      </c>
      <c r="E7" s="1">
        <v>4</v>
      </c>
      <c r="F7" s="1">
        <v>29</v>
      </c>
      <c r="G7" s="1">
        <v>2</v>
      </c>
      <c r="H7" s="1">
        <v>22</v>
      </c>
      <c r="I7" s="1">
        <v>18</v>
      </c>
      <c r="J7" s="1">
        <v>14</v>
      </c>
      <c r="K7" s="1"/>
      <c r="L7" s="1"/>
      <c r="M7" s="1"/>
      <c r="N7" s="1">
        <v>2</v>
      </c>
      <c r="O7" s="1">
        <v>29</v>
      </c>
      <c r="P7" s="1">
        <v>2</v>
      </c>
      <c r="Q7" s="1">
        <v>7</v>
      </c>
      <c r="R7" s="1">
        <v>16</v>
      </c>
    </row>
    <row r="8" spans="3:18" x14ac:dyDescent="0.2">
      <c r="C8" s="1">
        <v>3.9622329999999999E-3</v>
      </c>
      <c r="D8" s="1">
        <v>7</v>
      </c>
      <c r="E8" s="1">
        <v>43</v>
      </c>
      <c r="F8" s="1">
        <v>2</v>
      </c>
      <c r="G8" s="1">
        <v>10</v>
      </c>
      <c r="H8" s="1">
        <v>16</v>
      </c>
      <c r="I8" s="1">
        <v>12</v>
      </c>
      <c r="J8" s="1">
        <v>32</v>
      </c>
      <c r="K8" s="1"/>
      <c r="L8" s="1"/>
      <c r="M8" s="1"/>
      <c r="N8" s="1">
        <v>34</v>
      </c>
      <c r="O8" s="1">
        <v>47</v>
      </c>
      <c r="P8" s="1">
        <v>14</v>
      </c>
      <c r="Q8" s="1">
        <v>5</v>
      </c>
      <c r="R8" s="1">
        <v>35</v>
      </c>
    </row>
    <row r="9" spans="3:18" x14ac:dyDescent="0.2">
      <c r="C9" s="1">
        <v>9.9526790000000007E-3</v>
      </c>
      <c r="D9" s="1">
        <v>29</v>
      </c>
      <c r="E9" s="1">
        <v>55</v>
      </c>
      <c r="F9" s="1">
        <v>3</v>
      </c>
      <c r="G9" s="1">
        <v>23</v>
      </c>
      <c r="H9" s="1">
        <v>32</v>
      </c>
      <c r="I9" s="1">
        <v>13</v>
      </c>
      <c r="J9" s="1">
        <v>27</v>
      </c>
      <c r="K9" s="1"/>
      <c r="L9" s="1"/>
      <c r="M9" s="1"/>
      <c r="N9" s="1">
        <v>5</v>
      </c>
      <c r="O9" s="1">
        <v>39</v>
      </c>
      <c r="P9" s="1">
        <v>57</v>
      </c>
      <c r="Q9" s="1">
        <v>4</v>
      </c>
      <c r="R9" s="1">
        <v>52</v>
      </c>
    </row>
    <row r="10" spans="3:18" x14ac:dyDescent="0.2">
      <c r="C10" s="1">
        <v>2.5000000000000001E-2</v>
      </c>
      <c r="D10" s="1">
        <v>10</v>
      </c>
      <c r="E10" s="1">
        <v>51</v>
      </c>
      <c r="F10" s="1">
        <v>13</v>
      </c>
      <c r="G10" s="1">
        <v>62</v>
      </c>
      <c r="H10" s="1">
        <v>37</v>
      </c>
      <c r="I10" s="1">
        <v>47</v>
      </c>
      <c r="J10" s="1">
        <v>28</v>
      </c>
      <c r="K10" s="1"/>
      <c r="L10" s="1"/>
      <c r="M10" s="1"/>
      <c r="N10" s="1">
        <v>55</v>
      </c>
      <c r="O10" s="1">
        <v>30</v>
      </c>
      <c r="P10" s="1">
        <v>65</v>
      </c>
      <c r="Q10" s="1">
        <v>37</v>
      </c>
      <c r="R10" s="1">
        <v>167</v>
      </c>
    </row>
    <row r="11" spans="3:18" x14ac:dyDescent="0.2">
      <c r="C11" s="1">
        <v>9.9526790000000004E-2</v>
      </c>
      <c r="D11" s="1">
        <v>109</v>
      </c>
      <c r="E11" s="1">
        <v>151</v>
      </c>
      <c r="F11" s="1">
        <v>19</v>
      </c>
      <c r="G11" s="1">
        <v>141</v>
      </c>
      <c r="H11" s="1">
        <v>105</v>
      </c>
      <c r="I11" s="1">
        <v>92</v>
      </c>
      <c r="J11" s="1">
        <v>47</v>
      </c>
      <c r="K11" s="1"/>
      <c r="L11" s="1"/>
      <c r="M11" s="1"/>
      <c r="N11" s="1">
        <v>123</v>
      </c>
      <c r="O11" s="1">
        <v>121</v>
      </c>
      <c r="P11" s="1">
        <v>116</v>
      </c>
      <c r="Q11" s="1">
        <v>55</v>
      </c>
      <c r="R11" s="1">
        <v>231</v>
      </c>
    </row>
    <row r="12" spans="3:18" x14ac:dyDescent="0.2">
      <c r="C12" s="1">
        <v>0.25</v>
      </c>
      <c r="D12" s="1">
        <v>126</v>
      </c>
      <c r="E12" s="1">
        <v>176</v>
      </c>
      <c r="F12" s="1">
        <v>143</v>
      </c>
      <c r="G12" s="1">
        <v>231</v>
      </c>
      <c r="H12" s="1">
        <v>109</v>
      </c>
      <c r="I12" s="1">
        <v>130</v>
      </c>
      <c r="J12" s="1">
        <v>106</v>
      </c>
      <c r="K12" s="1"/>
      <c r="L12" s="1"/>
      <c r="M12" s="1"/>
      <c r="N12" s="1">
        <v>212</v>
      </c>
      <c r="O12" s="1">
        <v>130</v>
      </c>
      <c r="P12" s="1">
        <v>209</v>
      </c>
      <c r="Q12" s="1">
        <v>89</v>
      </c>
      <c r="R12" s="1">
        <v>145</v>
      </c>
    </row>
    <row r="13" spans="3:18" x14ac:dyDescent="0.2">
      <c r="C13" s="1">
        <v>0.62797159999999996</v>
      </c>
      <c r="D13" s="1">
        <v>204</v>
      </c>
      <c r="E13" s="1">
        <v>348</v>
      </c>
      <c r="F13" s="1">
        <v>203</v>
      </c>
      <c r="G13" s="1">
        <v>285</v>
      </c>
      <c r="H13" s="1">
        <v>236</v>
      </c>
      <c r="I13" s="1">
        <v>224</v>
      </c>
      <c r="J13" s="1">
        <v>205</v>
      </c>
      <c r="K13" s="1"/>
      <c r="L13" s="1"/>
      <c r="M13" s="1"/>
      <c r="N13" s="1">
        <v>297</v>
      </c>
      <c r="O13" s="1">
        <v>207</v>
      </c>
      <c r="P13" s="1">
        <v>219</v>
      </c>
      <c r="Q13" s="1">
        <v>95</v>
      </c>
      <c r="R13" s="1">
        <v>361</v>
      </c>
    </row>
    <row r="14" spans="3:18" x14ac:dyDescent="0.2">
      <c r="C14" s="1">
        <v>1.577393</v>
      </c>
      <c r="D14" s="1">
        <v>272</v>
      </c>
      <c r="E14" s="1">
        <v>393</v>
      </c>
      <c r="F14" s="1">
        <v>289</v>
      </c>
      <c r="G14" s="1">
        <v>334</v>
      </c>
      <c r="H14" s="1">
        <v>283</v>
      </c>
      <c r="I14" s="1">
        <v>293</v>
      </c>
      <c r="J14" s="1">
        <v>350</v>
      </c>
      <c r="K14" s="1"/>
      <c r="L14" s="1"/>
      <c r="M14" s="1"/>
      <c r="N14" s="1">
        <v>363</v>
      </c>
      <c r="O14" s="1">
        <v>233</v>
      </c>
      <c r="P14" s="1">
        <v>263</v>
      </c>
      <c r="Q14" s="1">
        <v>121</v>
      </c>
      <c r="R14" s="1">
        <v>394</v>
      </c>
    </row>
    <row r="15" spans="3:18" x14ac:dyDescent="0.2">
      <c r="C15" s="1">
        <v>3.1473140000000002</v>
      </c>
      <c r="D15" s="1">
        <v>333</v>
      </c>
      <c r="E15" s="1">
        <v>441</v>
      </c>
      <c r="F15" s="1">
        <v>295</v>
      </c>
      <c r="G15" s="1">
        <v>338</v>
      </c>
      <c r="H15" s="1">
        <v>349</v>
      </c>
      <c r="I15" s="1">
        <v>364</v>
      </c>
      <c r="J15" s="1">
        <v>347</v>
      </c>
      <c r="K15" s="1"/>
      <c r="L15" s="1"/>
      <c r="M15" s="1"/>
      <c r="N15" s="1">
        <v>402</v>
      </c>
      <c r="O15" s="1">
        <v>279</v>
      </c>
      <c r="P15" s="1">
        <v>313</v>
      </c>
      <c r="Q15" s="1">
        <v>154</v>
      </c>
      <c r="R15" s="1">
        <v>381</v>
      </c>
    </row>
    <row r="19" spans="3:18" x14ac:dyDescent="0.2">
      <c r="C19" s="16" t="s">
        <v>74</v>
      </c>
      <c r="D19" s="56" t="s">
        <v>76</v>
      </c>
      <c r="E19" s="56"/>
      <c r="F19" s="56"/>
      <c r="G19" s="56"/>
      <c r="H19" s="56"/>
      <c r="I19" s="56"/>
      <c r="J19" s="56"/>
      <c r="N19" s="61" t="s">
        <v>156</v>
      </c>
      <c r="O19" s="56"/>
      <c r="P19" s="56"/>
      <c r="Q19" s="56"/>
      <c r="R19" s="56"/>
    </row>
    <row r="20" spans="3:18" x14ac:dyDescent="0.2">
      <c r="C20" s="1">
        <v>1E-3</v>
      </c>
      <c r="D20" s="1">
        <v>245</v>
      </c>
      <c r="E20" s="1">
        <v>224</v>
      </c>
      <c r="F20" s="1">
        <v>278</v>
      </c>
      <c r="G20" s="1">
        <v>295</v>
      </c>
      <c r="H20" s="1">
        <v>270</v>
      </c>
      <c r="I20" s="1">
        <v>235</v>
      </c>
      <c r="J20" s="1">
        <v>131</v>
      </c>
      <c r="N20" s="1">
        <v>358</v>
      </c>
      <c r="O20" s="1">
        <v>222</v>
      </c>
      <c r="P20" s="1">
        <v>185</v>
      </c>
      <c r="Q20" s="1">
        <v>214</v>
      </c>
      <c r="R20" s="1">
        <v>307</v>
      </c>
    </row>
    <row r="21" spans="3:18" x14ac:dyDescent="0.2">
      <c r="C21" s="1">
        <v>3.9622329999999999E-3</v>
      </c>
      <c r="D21" s="1">
        <v>268</v>
      </c>
      <c r="E21" s="1">
        <v>285</v>
      </c>
      <c r="F21" s="1">
        <v>376</v>
      </c>
      <c r="G21" s="1">
        <v>366</v>
      </c>
      <c r="H21" s="1">
        <v>474</v>
      </c>
      <c r="I21" s="1">
        <v>336</v>
      </c>
      <c r="J21" s="1">
        <v>295</v>
      </c>
      <c r="N21" s="1">
        <v>462</v>
      </c>
      <c r="O21" s="1">
        <v>306</v>
      </c>
      <c r="P21" s="1">
        <v>228</v>
      </c>
      <c r="Q21" s="1">
        <v>342</v>
      </c>
      <c r="R21" s="1">
        <v>223</v>
      </c>
    </row>
    <row r="22" spans="3:18" x14ac:dyDescent="0.2">
      <c r="C22" s="1">
        <v>9.9526790000000007E-3</v>
      </c>
      <c r="D22" s="1">
        <v>435</v>
      </c>
      <c r="E22" s="1">
        <v>311</v>
      </c>
      <c r="F22" s="1">
        <v>439</v>
      </c>
      <c r="G22" s="1">
        <v>373</v>
      </c>
      <c r="H22" s="1">
        <v>431</v>
      </c>
      <c r="I22" s="1">
        <v>256</v>
      </c>
      <c r="J22" s="1">
        <v>428</v>
      </c>
      <c r="N22" s="1">
        <v>430</v>
      </c>
      <c r="O22" s="1">
        <v>343</v>
      </c>
      <c r="P22" s="1">
        <v>321</v>
      </c>
      <c r="Q22" s="1">
        <v>276</v>
      </c>
      <c r="R22" s="1">
        <v>265</v>
      </c>
    </row>
    <row r="23" spans="3:18" x14ac:dyDescent="0.2">
      <c r="C23" s="1">
        <v>2.5000000000000001E-2</v>
      </c>
      <c r="D23" s="1">
        <v>501</v>
      </c>
      <c r="E23" s="1">
        <v>373</v>
      </c>
      <c r="F23" s="1">
        <v>461</v>
      </c>
      <c r="G23" s="1">
        <v>403</v>
      </c>
      <c r="H23" s="1">
        <v>509</v>
      </c>
      <c r="I23" s="1">
        <v>369</v>
      </c>
      <c r="J23" s="1">
        <v>465</v>
      </c>
      <c r="N23" s="1">
        <v>248</v>
      </c>
      <c r="O23" s="1">
        <v>342</v>
      </c>
      <c r="P23" s="1">
        <v>212</v>
      </c>
      <c r="Q23" s="1">
        <v>306</v>
      </c>
      <c r="R23" s="1">
        <v>228</v>
      </c>
    </row>
    <row r="24" spans="3:18" x14ac:dyDescent="0.2">
      <c r="C24" s="1">
        <v>9.9526790000000004E-2</v>
      </c>
      <c r="D24" s="1">
        <v>558</v>
      </c>
      <c r="E24" s="1">
        <v>374</v>
      </c>
      <c r="F24" s="1">
        <v>429</v>
      </c>
      <c r="G24" s="1">
        <v>406</v>
      </c>
      <c r="H24" s="1">
        <v>501</v>
      </c>
      <c r="I24" s="1">
        <v>366</v>
      </c>
      <c r="J24" s="1">
        <v>514</v>
      </c>
      <c r="N24" s="1">
        <v>317</v>
      </c>
      <c r="O24" s="1">
        <v>360</v>
      </c>
      <c r="P24" s="1">
        <v>274</v>
      </c>
      <c r="Q24" s="1">
        <v>259</v>
      </c>
      <c r="R24" s="1">
        <v>292</v>
      </c>
    </row>
    <row r="25" spans="3:18" x14ac:dyDescent="0.2">
      <c r="C25" s="1">
        <v>0.25</v>
      </c>
      <c r="D25" s="1">
        <v>555</v>
      </c>
      <c r="E25" s="1">
        <v>483</v>
      </c>
      <c r="F25" s="1">
        <v>631</v>
      </c>
      <c r="G25" s="1">
        <v>484</v>
      </c>
      <c r="H25" s="1">
        <v>667</v>
      </c>
      <c r="I25" s="1">
        <v>449</v>
      </c>
      <c r="J25" s="1">
        <v>566</v>
      </c>
      <c r="N25" s="1">
        <v>272</v>
      </c>
      <c r="O25" s="1">
        <v>407</v>
      </c>
      <c r="P25" s="1">
        <v>311</v>
      </c>
      <c r="Q25" s="1">
        <v>265</v>
      </c>
      <c r="R25" s="1">
        <v>248</v>
      </c>
    </row>
    <row r="26" spans="3:18" x14ac:dyDescent="0.2">
      <c r="C26" s="1">
        <v>0.62797159999999996</v>
      </c>
      <c r="D26" s="1">
        <v>586</v>
      </c>
      <c r="E26" s="1">
        <v>448</v>
      </c>
      <c r="F26" s="1">
        <v>681</v>
      </c>
      <c r="G26" s="1">
        <v>557</v>
      </c>
      <c r="H26" s="1">
        <v>661</v>
      </c>
      <c r="I26" s="1">
        <v>463</v>
      </c>
      <c r="J26" s="1">
        <v>648</v>
      </c>
      <c r="N26" s="1">
        <v>381</v>
      </c>
      <c r="O26" s="1">
        <v>441</v>
      </c>
      <c r="P26" s="1">
        <v>292</v>
      </c>
      <c r="Q26" s="1">
        <v>284</v>
      </c>
      <c r="R26" s="1">
        <v>336</v>
      </c>
    </row>
    <row r="27" spans="3:18" x14ac:dyDescent="0.2">
      <c r="C27" s="1">
        <v>1.577393</v>
      </c>
      <c r="D27" s="1">
        <v>571</v>
      </c>
      <c r="E27" s="1">
        <v>480</v>
      </c>
      <c r="F27" s="1">
        <v>755</v>
      </c>
      <c r="G27" s="1">
        <v>533</v>
      </c>
      <c r="H27" s="1">
        <v>787</v>
      </c>
      <c r="I27" s="1">
        <v>509</v>
      </c>
      <c r="J27" s="1">
        <v>650</v>
      </c>
      <c r="N27" s="1">
        <v>422</v>
      </c>
      <c r="O27" s="1">
        <v>472</v>
      </c>
      <c r="P27" s="1">
        <v>351</v>
      </c>
      <c r="Q27" s="1">
        <v>267</v>
      </c>
      <c r="R27" s="1">
        <v>310</v>
      </c>
    </row>
    <row r="28" spans="3:18" x14ac:dyDescent="0.2">
      <c r="C28" s="1">
        <v>3.1473140000000002</v>
      </c>
      <c r="D28" s="1">
        <v>613</v>
      </c>
      <c r="E28" s="1">
        <v>528</v>
      </c>
      <c r="F28" s="1">
        <v>770</v>
      </c>
      <c r="G28" s="1">
        <v>591</v>
      </c>
      <c r="H28" s="1">
        <v>767</v>
      </c>
      <c r="I28" s="1">
        <v>562</v>
      </c>
      <c r="J28" s="1">
        <v>808</v>
      </c>
      <c r="N28" s="1">
        <v>435</v>
      </c>
      <c r="O28" s="1">
        <v>484</v>
      </c>
      <c r="P28" s="1">
        <v>409</v>
      </c>
      <c r="Q28" s="1">
        <v>358</v>
      </c>
      <c r="R28" s="1">
        <v>364</v>
      </c>
    </row>
  </sheetData>
  <mergeCells count="4">
    <mergeCell ref="D6:M6"/>
    <mergeCell ref="N6:R6"/>
    <mergeCell ref="D19:J19"/>
    <mergeCell ref="N19:R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19C3-98E1-4D6F-81E8-1C7F21A62FD0}">
  <dimension ref="C10:D17"/>
  <sheetViews>
    <sheetView workbookViewId="0">
      <selection activeCell="F19" sqref="F19"/>
    </sheetView>
  </sheetViews>
  <sheetFormatPr baseColWidth="10" defaultColWidth="8.83203125" defaultRowHeight="15" x14ac:dyDescent="0.2"/>
  <cols>
    <col min="4" max="4" width="14.83203125" bestFit="1" customWidth="1"/>
  </cols>
  <sheetData>
    <row r="10" spans="3:4" x14ac:dyDescent="0.2">
      <c r="C10" s="16" t="s">
        <v>75</v>
      </c>
      <c r="D10" s="27" t="s">
        <v>98</v>
      </c>
    </row>
    <row r="11" spans="3:4" x14ac:dyDescent="0.2">
      <c r="C11" s="1">
        <v>178</v>
      </c>
      <c r="D11" s="1">
        <v>143</v>
      </c>
    </row>
    <row r="12" spans="3:4" x14ac:dyDescent="0.2">
      <c r="C12" s="1">
        <v>171</v>
      </c>
      <c r="D12" s="1">
        <v>116</v>
      </c>
    </row>
    <row r="13" spans="3:4" x14ac:dyDescent="0.2">
      <c r="C13" s="1">
        <v>210</v>
      </c>
      <c r="D13" s="1">
        <v>96</v>
      </c>
    </row>
    <row r="14" spans="3:4" x14ac:dyDescent="0.2">
      <c r="C14" s="1">
        <v>262</v>
      </c>
      <c r="D14" s="1">
        <v>91</v>
      </c>
    </row>
    <row r="15" spans="3:4" x14ac:dyDescent="0.2">
      <c r="C15" s="1">
        <v>163</v>
      </c>
      <c r="D15" s="1">
        <v>98</v>
      </c>
    </row>
    <row r="16" spans="3:4" x14ac:dyDescent="0.2">
      <c r="C16" s="1">
        <v>164</v>
      </c>
      <c r="D16" s="1"/>
    </row>
    <row r="17" spans="3:4" x14ac:dyDescent="0.2">
      <c r="C17" s="1">
        <v>228</v>
      </c>
      <c r="D17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F91D-A415-42AB-BA2B-BA5D86B85E11}">
  <dimension ref="C6:R28"/>
  <sheetViews>
    <sheetView workbookViewId="0">
      <selection activeCell="U24" sqref="U24"/>
    </sheetView>
  </sheetViews>
  <sheetFormatPr baseColWidth="10" defaultColWidth="8.83203125" defaultRowHeight="15" x14ac:dyDescent="0.2"/>
  <sheetData>
    <row r="6" spans="3:18" x14ac:dyDescent="0.2">
      <c r="C6" s="16" t="s">
        <v>74</v>
      </c>
      <c r="D6" s="56" t="s">
        <v>75</v>
      </c>
      <c r="E6" s="56"/>
      <c r="F6" s="56"/>
      <c r="G6" s="56"/>
      <c r="H6" s="56"/>
      <c r="I6" s="56"/>
      <c r="J6" s="56"/>
      <c r="K6" s="56"/>
      <c r="L6" s="56"/>
      <c r="M6" s="56"/>
      <c r="N6" s="59" t="s">
        <v>157</v>
      </c>
      <c r="O6" s="60"/>
      <c r="P6" s="60"/>
      <c r="Q6" s="60"/>
      <c r="R6" s="60"/>
    </row>
    <row r="7" spans="3:18" x14ac:dyDescent="0.2">
      <c r="C7" s="1">
        <v>1E-3</v>
      </c>
      <c r="D7" s="1">
        <v>8.2530000000000001</v>
      </c>
      <c r="E7" s="1">
        <v>26.13</v>
      </c>
      <c r="F7" s="1">
        <v>91.26</v>
      </c>
      <c r="G7" s="1">
        <v>1.96</v>
      </c>
      <c r="H7" s="1">
        <v>22</v>
      </c>
      <c r="I7" s="1">
        <v>29.42</v>
      </c>
      <c r="J7" s="1">
        <v>10.89</v>
      </c>
      <c r="K7" s="1"/>
      <c r="L7" s="1"/>
      <c r="M7" s="1"/>
      <c r="N7" s="1">
        <v>10.43</v>
      </c>
      <c r="O7" s="1">
        <v>12.36</v>
      </c>
      <c r="P7" s="1">
        <v>4.7969999999999997</v>
      </c>
      <c r="Q7" s="1">
        <v>8.4160000000000004</v>
      </c>
      <c r="R7" s="1">
        <v>3.4340000000000002</v>
      </c>
    </row>
    <row r="8" spans="3:18" x14ac:dyDescent="0.2">
      <c r="C8" s="1">
        <v>3.9622329999999999E-3</v>
      </c>
      <c r="D8" s="1">
        <v>60.45</v>
      </c>
      <c r="E8" s="1">
        <v>26.5</v>
      </c>
      <c r="F8" s="1">
        <v>11.26</v>
      </c>
      <c r="G8" s="1">
        <v>10.130000000000001</v>
      </c>
      <c r="H8" s="1">
        <v>16.27</v>
      </c>
      <c r="I8" s="1">
        <v>25.92</v>
      </c>
      <c r="J8" s="1">
        <v>2.3730000000000002</v>
      </c>
      <c r="K8" s="1"/>
      <c r="L8" s="1"/>
      <c r="M8" s="1"/>
      <c r="N8" s="1">
        <v>30.35</v>
      </c>
      <c r="O8" s="1">
        <v>20.74</v>
      </c>
      <c r="P8" s="1">
        <v>13.69</v>
      </c>
      <c r="Q8" s="1">
        <v>18.41</v>
      </c>
      <c r="R8" s="1">
        <v>8.8510000000000009</v>
      </c>
    </row>
    <row r="9" spans="3:18" x14ac:dyDescent="0.2">
      <c r="C9" s="1">
        <v>9.9526790000000007E-3</v>
      </c>
      <c r="D9" s="1">
        <v>54.24</v>
      </c>
      <c r="E9" s="1">
        <v>19.14</v>
      </c>
      <c r="F9" s="1">
        <v>13.09</v>
      </c>
      <c r="G9" s="1">
        <v>22.6</v>
      </c>
      <c r="H9" s="1">
        <v>41.1</v>
      </c>
      <c r="I9" s="1">
        <v>14.86</v>
      </c>
      <c r="J9" s="1">
        <v>38.799999999999997</v>
      </c>
      <c r="K9" s="1"/>
      <c r="L9" s="1"/>
      <c r="M9" s="1"/>
      <c r="N9" s="1">
        <v>9.5109999999999992</v>
      </c>
      <c r="O9" s="1">
        <v>61.4</v>
      </c>
      <c r="P9" s="1">
        <v>10.09</v>
      </c>
      <c r="Q9" s="1">
        <v>6.98</v>
      </c>
      <c r="R9" s="1">
        <v>8.41</v>
      </c>
    </row>
    <row r="10" spans="3:18" x14ac:dyDescent="0.2">
      <c r="C10" s="1">
        <v>2.5000000000000001E-2</v>
      </c>
      <c r="D10" s="1">
        <v>26.18</v>
      </c>
      <c r="E10" s="1">
        <v>17.93</v>
      </c>
      <c r="F10" s="1">
        <v>46.62</v>
      </c>
      <c r="G10" s="1">
        <v>61.41</v>
      </c>
      <c r="H10" s="1">
        <v>61.77</v>
      </c>
      <c r="I10" s="1">
        <v>76</v>
      </c>
      <c r="J10" s="1">
        <v>41</v>
      </c>
      <c r="K10" s="1"/>
      <c r="L10" s="1"/>
      <c r="M10" s="1"/>
      <c r="N10" s="1">
        <v>42.88</v>
      </c>
      <c r="O10" s="1">
        <v>27.19</v>
      </c>
      <c r="P10" s="1">
        <v>36.28</v>
      </c>
      <c r="Q10" s="1">
        <v>95.94</v>
      </c>
      <c r="R10" s="1">
        <v>34.270000000000003</v>
      </c>
    </row>
    <row r="11" spans="3:18" x14ac:dyDescent="0.2">
      <c r="C11" s="1">
        <v>9.9526790000000004E-2</v>
      </c>
      <c r="D11" s="1">
        <v>152.1</v>
      </c>
      <c r="E11" s="1">
        <v>27.65</v>
      </c>
      <c r="F11" s="1">
        <v>115.7</v>
      </c>
      <c r="G11" s="1">
        <v>164.9</v>
      </c>
      <c r="H11" s="1">
        <v>135</v>
      </c>
      <c r="I11" s="1">
        <v>98</v>
      </c>
      <c r="J11" s="1">
        <v>147.30000000000001</v>
      </c>
      <c r="K11" s="1"/>
      <c r="L11" s="1"/>
      <c r="M11" s="1"/>
      <c r="N11" s="1">
        <v>44.2</v>
      </c>
      <c r="O11" s="1">
        <v>64.59</v>
      </c>
      <c r="P11" s="1">
        <v>72.099999999999994</v>
      </c>
      <c r="Q11" s="1">
        <v>54.29</v>
      </c>
      <c r="R11" s="1">
        <v>64.22</v>
      </c>
    </row>
    <row r="12" spans="3:18" x14ac:dyDescent="0.2">
      <c r="C12" s="1">
        <v>0.25</v>
      </c>
      <c r="D12" s="1">
        <v>151.30000000000001</v>
      </c>
      <c r="E12" s="1">
        <v>55.73</v>
      </c>
      <c r="F12" s="1">
        <v>129.19999999999999</v>
      </c>
      <c r="G12" s="1">
        <v>220</v>
      </c>
      <c r="H12" s="1">
        <v>151.69999999999999</v>
      </c>
      <c r="I12" s="1">
        <v>114.5</v>
      </c>
      <c r="J12" s="1">
        <v>147.6</v>
      </c>
      <c r="K12" s="1"/>
      <c r="L12" s="1"/>
      <c r="M12" s="1"/>
      <c r="N12" s="1">
        <v>88.04</v>
      </c>
      <c r="O12" s="1">
        <v>82.03</v>
      </c>
      <c r="P12" s="1">
        <v>103.4</v>
      </c>
      <c r="Q12" s="1">
        <v>112.3</v>
      </c>
      <c r="R12" s="1">
        <v>111.9</v>
      </c>
    </row>
    <row r="13" spans="3:18" x14ac:dyDescent="0.2">
      <c r="C13" s="1">
        <v>0.62797159999999996</v>
      </c>
      <c r="D13" s="1">
        <v>324.5</v>
      </c>
      <c r="E13" s="1">
        <v>150.4</v>
      </c>
      <c r="F13" s="1">
        <v>248.2</v>
      </c>
      <c r="G13" s="1">
        <v>260.89999999999998</v>
      </c>
      <c r="H13" s="1">
        <v>268</v>
      </c>
      <c r="I13" s="1">
        <v>210.8</v>
      </c>
      <c r="J13" s="1">
        <v>246.3</v>
      </c>
      <c r="K13" s="1"/>
      <c r="L13" s="1"/>
      <c r="M13" s="1"/>
      <c r="N13" s="1">
        <v>62.57</v>
      </c>
      <c r="O13" s="1">
        <v>107.6</v>
      </c>
      <c r="P13" s="1">
        <v>157</v>
      </c>
      <c r="Q13" s="1">
        <v>113.4</v>
      </c>
      <c r="R13" s="1">
        <v>105.2</v>
      </c>
    </row>
    <row r="14" spans="3:18" x14ac:dyDescent="0.2">
      <c r="C14" s="1">
        <v>1.577393</v>
      </c>
      <c r="D14" s="1">
        <v>381.5</v>
      </c>
      <c r="E14" s="1">
        <v>243.9</v>
      </c>
      <c r="F14" s="1">
        <v>305.7</v>
      </c>
      <c r="G14" s="1">
        <v>309.89999999999998</v>
      </c>
      <c r="H14" s="1">
        <v>361.1</v>
      </c>
      <c r="I14" s="1">
        <v>346.8</v>
      </c>
      <c r="J14" s="1">
        <v>295.2</v>
      </c>
      <c r="K14" s="1"/>
      <c r="L14" s="1"/>
      <c r="M14" s="1"/>
      <c r="N14" s="1">
        <v>105.6</v>
      </c>
      <c r="O14" s="1">
        <v>69.03</v>
      </c>
      <c r="P14" s="1">
        <v>151.6</v>
      </c>
      <c r="Q14" s="1">
        <v>87.35</v>
      </c>
      <c r="R14" s="1">
        <v>149.9</v>
      </c>
    </row>
    <row r="15" spans="3:18" x14ac:dyDescent="0.2">
      <c r="C15" s="1">
        <v>3.1473140000000002</v>
      </c>
      <c r="D15" s="1">
        <v>381.5</v>
      </c>
      <c r="E15" s="1">
        <v>307</v>
      </c>
      <c r="F15" s="1">
        <v>358.9</v>
      </c>
      <c r="G15" s="1">
        <v>314.60000000000002</v>
      </c>
      <c r="H15" s="1">
        <v>375.1</v>
      </c>
      <c r="I15" s="1">
        <v>299.8</v>
      </c>
      <c r="J15" s="1">
        <v>363.9</v>
      </c>
      <c r="K15" s="1"/>
      <c r="L15" s="1"/>
      <c r="M15" s="1"/>
      <c r="N15" s="1">
        <v>158</v>
      </c>
      <c r="O15" s="1">
        <v>194</v>
      </c>
      <c r="P15" s="1">
        <v>208.1</v>
      </c>
      <c r="Q15" s="1">
        <v>159.5</v>
      </c>
      <c r="R15" s="1">
        <v>133.9</v>
      </c>
    </row>
    <row r="19" spans="3:18" x14ac:dyDescent="0.2">
      <c r="C19" s="16" t="s">
        <v>74</v>
      </c>
      <c r="D19" s="56" t="s">
        <v>77</v>
      </c>
      <c r="E19" s="56"/>
      <c r="F19" s="56"/>
      <c r="G19" s="56"/>
      <c r="H19" s="56"/>
      <c r="I19" s="56"/>
      <c r="J19" s="56"/>
      <c r="K19" s="56"/>
      <c r="L19" s="56"/>
      <c r="M19" s="56"/>
      <c r="N19" s="59" t="s">
        <v>158</v>
      </c>
      <c r="O19" s="60"/>
      <c r="P19" s="60"/>
      <c r="Q19" s="60"/>
      <c r="R19" s="60"/>
    </row>
    <row r="20" spans="3:18" x14ac:dyDescent="0.2">
      <c r="C20" s="1">
        <v>1E-3</v>
      </c>
      <c r="D20" s="1">
        <v>465.5</v>
      </c>
      <c r="E20" s="1">
        <v>196.9</v>
      </c>
      <c r="F20" s="1">
        <v>131.9</v>
      </c>
      <c r="G20" s="1">
        <v>102.6</v>
      </c>
      <c r="H20" s="1">
        <v>283.60000000000002</v>
      </c>
      <c r="I20" s="1">
        <v>197.4</v>
      </c>
      <c r="J20" s="1">
        <v>344.4</v>
      </c>
      <c r="K20" s="1"/>
      <c r="L20" s="1"/>
      <c r="M20" s="1"/>
      <c r="N20" s="1">
        <v>240.3</v>
      </c>
      <c r="O20" s="1">
        <v>243.6</v>
      </c>
      <c r="P20" s="1">
        <v>230.4</v>
      </c>
      <c r="Q20" s="1">
        <v>283.39999999999998</v>
      </c>
      <c r="R20" s="1">
        <v>213</v>
      </c>
    </row>
    <row r="21" spans="3:18" x14ac:dyDescent="0.2">
      <c r="C21" s="1">
        <v>3.9622329999999999E-3</v>
      </c>
      <c r="D21" s="1">
        <v>487.8</v>
      </c>
      <c r="E21" s="1">
        <v>230.7</v>
      </c>
      <c r="F21" s="1">
        <v>275</v>
      </c>
      <c r="G21" s="1">
        <v>175.3</v>
      </c>
      <c r="H21" s="1">
        <v>528.9</v>
      </c>
      <c r="I21" s="1">
        <v>460.3</v>
      </c>
      <c r="J21" s="1">
        <v>531</v>
      </c>
      <c r="K21" s="1"/>
      <c r="L21" s="1"/>
      <c r="M21" s="1"/>
      <c r="N21" s="1">
        <v>265.7</v>
      </c>
      <c r="O21" s="1">
        <v>298.39999999999998</v>
      </c>
      <c r="P21" s="1">
        <v>335.3</v>
      </c>
      <c r="Q21" s="1">
        <v>313.39999999999998</v>
      </c>
      <c r="R21" s="1">
        <v>267</v>
      </c>
    </row>
    <row r="22" spans="3:18" x14ac:dyDescent="0.2">
      <c r="C22" s="1">
        <v>9.9526790000000007E-3</v>
      </c>
      <c r="D22" s="1">
        <v>489.8</v>
      </c>
      <c r="E22" s="1">
        <v>350.3</v>
      </c>
      <c r="F22" s="1">
        <v>428.3</v>
      </c>
      <c r="G22" s="1">
        <v>251.7</v>
      </c>
      <c r="H22" s="1">
        <v>487.7</v>
      </c>
      <c r="I22" s="1">
        <v>626.5</v>
      </c>
      <c r="J22" s="1">
        <v>452.1</v>
      </c>
      <c r="K22" s="1"/>
      <c r="L22" s="1"/>
      <c r="M22" s="1"/>
      <c r="N22" s="1">
        <v>258.3</v>
      </c>
      <c r="O22" s="1">
        <v>330.5</v>
      </c>
      <c r="P22" s="1">
        <v>312.7</v>
      </c>
      <c r="Q22" s="1">
        <v>215.9</v>
      </c>
      <c r="R22" s="1">
        <v>285</v>
      </c>
    </row>
    <row r="23" spans="3:18" x14ac:dyDescent="0.2">
      <c r="C23" s="1">
        <v>2.5000000000000001E-2</v>
      </c>
      <c r="D23" s="1">
        <v>529.9</v>
      </c>
      <c r="E23" s="1">
        <v>606.1</v>
      </c>
      <c r="F23" s="1">
        <v>465.5</v>
      </c>
      <c r="G23" s="1">
        <v>241.9</v>
      </c>
      <c r="H23" s="1">
        <v>517.4</v>
      </c>
      <c r="I23" s="1">
        <v>456.1</v>
      </c>
      <c r="J23" s="1">
        <v>488.8</v>
      </c>
      <c r="K23" s="1"/>
      <c r="L23" s="1"/>
      <c r="M23" s="1"/>
      <c r="N23" s="1">
        <v>252.8</v>
      </c>
      <c r="O23" s="1">
        <v>310.39999999999998</v>
      </c>
      <c r="P23" s="1">
        <v>225.8</v>
      </c>
      <c r="Q23" s="1">
        <v>279</v>
      </c>
      <c r="R23" s="1">
        <v>298</v>
      </c>
    </row>
    <row r="24" spans="3:18" x14ac:dyDescent="0.2">
      <c r="C24" s="1">
        <v>9.9526790000000004E-2</v>
      </c>
      <c r="D24" s="1">
        <v>460.2</v>
      </c>
      <c r="E24" s="1">
        <v>625.1</v>
      </c>
      <c r="F24" s="1">
        <v>482.7</v>
      </c>
      <c r="G24" s="1">
        <v>420.2</v>
      </c>
      <c r="H24" s="1">
        <v>526.4</v>
      </c>
      <c r="I24" s="1">
        <v>538.1</v>
      </c>
      <c r="J24" s="1">
        <v>557.4</v>
      </c>
      <c r="K24" s="1"/>
      <c r="L24" s="1"/>
      <c r="M24" s="1"/>
      <c r="N24" s="1">
        <v>264.3</v>
      </c>
      <c r="O24" s="1">
        <v>308.10000000000002</v>
      </c>
      <c r="P24" s="1">
        <v>362.5</v>
      </c>
      <c r="Q24" s="1">
        <v>341.8</v>
      </c>
      <c r="R24" s="1">
        <v>328</v>
      </c>
    </row>
    <row r="25" spans="3:18" x14ac:dyDescent="0.2">
      <c r="C25" s="1">
        <v>0.25</v>
      </c>
      <c r="D25" s="1">
        <v>569.1</v>
      </c>
      <c r="E25" s="1">
        <v>580.1</v>
      </c>
      <c r="F25" s="1">
        <v>566.4</v>
      </c>
      <c r="G25" s="1">
        <v>505.3</v>
      </c>
      <c r="H25" s="1">
        <v>592</v>
      </c>
      <c r="I25" s="1">
        <v>514.29999999999995</v>
      </c>
      <c r="J25" s="1">
        <v>605.5</v>
      </c>
      <c r="K25" s="1"/>
      <c r="L25" s="1"/>
      <c r="M25" s="1"/>
      <c r="N25" s="1">
        <v>230.3</v>
      </c>
      <c r="O25" s="1">
        <v>406.3</v>
      </c>
      <c r="P25" s="1">
        <v>446.1</v>
      </c>
      <c r="Q25" s="1">
        <v>387.8</v>
      </c>
      <c r="R25" s="1">
        <v>480</v>
      </c>
    </row>
    <row r="26" spans="3:18" x14ac:dyDescent="0.2">
      <c r="C26" s="1">
        <v>0.62797159999999996</v>
      </c>
      <c r="D26" s="1">
        <v>652.79999999999995</v>
      </c>
      <c r="E26" s="1">
        <v>630</v>
      </c>
      <c r="F26" s="1">
        <v>609.29999999999995</v>
      </c>
      <c r="G26" s="1">
        <v>470.6</v>
      </c>
      <c r="H26" s="1">
        <v>566</v>
      </c>
      <c r="I26" s="1">
        <v>594.9</v>
      </c>
      <c r="J26" s="1">
        <v>563.6</v>
      </c>
      <c r="K26" s="1"/>
      <c r="L26" s="1"/>
      <c r="M26" s="1"/>
      <c r="N26" s="1">
        <v>290.7</v>
      </c>
      <c r="O26" s="1">
        <v>431.5</v>
      </c>
      <c r="P26" s="1">
        <v>385.3</v>
      </c>
      <c r="Q26" s="1">
        <v>360.9</v>
      </c>
      <c r="R26" s="1">
        <v>497</v>
      </c>
    </row>
    <row r="27" spans="3:18" x14ac:dyDescent="0.2">
      <c r="C27" s="1">
        <v>1.577393</v>
      </c>
      <c r="D27" s="1">
        <v>778.5</v>
      </c>
      <c r="E27" s="1">
        <v>695.6</v>
      </c>
      <c r="F27" s="1">
        <v>625.70000000000005</v>
      </c>
      <c r="G27" s="1">
        <v>579.79999999999995</v>
      </c>
      <c r="H27" s="1">
        <v>746.6</v>
      </c>
      <c r="I27" s="1">
        <v>674.7</v>
      </c>
      <c r="J27" s="1">
        <v>687.1</v>
      </c>
      <c r="K27" s="1"/>
      <c r="L27" s="1"/>
      <c r="M27" s="1"/>
      <c r="N27" s="1">
        <v>345.4</v>
      </c>
      <c r="O27" s="1">
        <v>477</v>
      </c>
      <c r="P27" s="1">
        <v>515.1</v>
      </c>
      <c r="Q27" s="1">
        <v>368.6</v>
      </c>
      <c r="R27" s="1">
        <v>475</v>
      </c>
    </row>
    <row r="28" spans="3:18" x14ac:dyDescent="0.2">
      <c r="C28" s="1">
        <v>3.1473140000000002</v>
      </c>
      <c r="D28" s="1">
        <v>805.2</v>
      </c>
      <c r="E28" s="1">
        <v>702.9</v>
      </c>
      <c r="F28" s="1">
        <v>808.1</v>
      </c>
      <c r="G28" s="1">
        <v>700</v>
      </c>
      <c r="H28" s="1">
        <v>781.9</v>
      </c>
      <c r="I28" s="1">
        <v>758.3</v>
      </c>
      <c r="J28" s="1">
        <v>745.7</v>
      </c>
      <c r="K28" s="1"/>
      <c r="L28" s="1"/>
      <c r="M28" s="1"/>
      <c r="N28" s="1">
        <v>309.10000000000002</v>
      </c>
      <c r="O28" s="1">
        <v>494.3</v>
      </c>
      <c r="P28" s="1">
        <v>470.2</v>
      </c>
      <c r="Q28" s="1">
        <v>423.7</v>
      </c>
      <c r="R28" s="1">
        <v>528</v>
      </c>
    </row>
  </sheetData>
  <mergeCells count="4">
    <mergeCell ref="D6:M6"/>
    <mergeCell ref="N6:R6"/>
    <mergeCell ref="N19:R19"/>
    <mergeCell ref="D19:M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1A50-A46E-4524-A0BA-4419F866E2D1}">
  <dimension ref="E7:F14"/>
  <sheetViews>
    <sheetView workbookViewId="0">
      <selection activeCell="I11" sqref="I11"/>
    </sheetView>
  </sheetViews>
  <sheetFormatPr baseColWidth="10" defaultColWidth="8.83203125" defaultRowHeight="15" x14ac:dyDescent="0.2"/>
  <sheetData>
    <row r="7" spans="5:6" x14ac:dyDescent="0.2">
      <c r="E7" s="16" t="s">
        <v>78</v>
      </c>
      <c r="F7" s="27" t="s">
        <v>98</v>
      </c>
    </row>
    <row r="8" spans="5:6" x14ac:dyDescent="0.2">
      <c r="E8" s="1">
        <v>201</v>
      </c>
      <c r="F8" s="1">
        <v>126</v>
      </c>
    </row>
    <row r="9" spans="5:6" x14ac:dyDescent="0.2">
      <c r="E9" s="1">
        <v>171</v>
      </c>
      <c r="F9" s="1">
        <v>116</v>
      </c>
    </row>
    <row r="10" spans="5:6" x14ac:dyDescent="0.2">
      <c r="E10" s="1">
        <v>178</v>
      </c>
      <c r="F10" s="1">
        <v>73</v>
      </c>
    </row>
    <row r="11" spans="5:6" x14ac:dyDescent="0.2">
      <c r="E11" s="1">
        <v>189</v>
      </c>
      <c r="F11" s="1">
        <v>118</v>
      </c>
    </row>
    <row r="12" spans="5:6" x14ac:dyDescent="0.2">
      <c r="E12" s="1">
        <v>229</v>
      </c>
      <c r="F12" s="1">
        <v>119</v>
      </c>
    </row>
    <row r="13" spans="5:6" x14ac:dyDescent="0.2">
      <c r="E13" s="1">
        <v>163</v>
      </c>
      <c r="F13" s="1"/>
    </row>
    <row r="14" spans="5:6" x14ac:dyDescent="0.2">
      <c r="E14" s="1">
        <v>222</v>
      </c>
      <c r="F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 1e</vt:lpstr>
      <vt:lpstr>Fig 1f</vt:lpstr>
      <vt:lpstr>Fig 1g</vt:lpstr>
      <vt:lpstr> Fig 2 a</vt:lpstr>
      <vt:lpstr>Fig 2 b</vt:lpstr>
      <vt:lpstr>Fig 2 c</vt:lpstr>
      <vt:lpstr>Fig 2d</vt:lpstr>
      <vt:lpstr>Fig 2 e</vt:lpstr>
      <vt:lpstr>Fig 2f</vt:lpstr>
      <vt:lpstr>Fig 2g</vt:lpstr>
      <vt:lpstr>Fig 2h</vt:lpstr>
      <vt:lpstr>Fig 2j</vt:lpstr>
      <vt:lpstr>Fig 3b</vt:lpstr>
      <vt:lpstr>Fig 3c</vt:lpstr>
      <vt:lpstr>Fig 3d</vt:lpstr>
      <vt:lpstr>Fig 4b</vt:lpstr>
      <vt:lpstr>Fig 4c</vt:lpstr>
      <vt:lpstr>Fig 4e</vt:lpstr>
      <vt:lpstr>Fig 4f</vt:lpstr>
      <vt:lpstr>Fig 4g</vt:lpstr>
      <vt:lpstr>F2FS2a</vt:lpstr>
      <vt:lpstr>F2FS2b</vt:lpstr>
      <vt:lpstr>F2FS2c</vt:lpstr>
      <vt:lpstr>F2FS4b</vt:lpstr>
      <vt:lpstr>F2FS4c</vt:lpstr>
      <vt:lpstr>F2FS4d</vt:lpstr>
      <vt:lpstr>F3FS1c</vt:lpstr>
      <vt:lpstr>F3FS1d</vt:lpstr>
      <vt:lpstr>F3FS1e</vt:lpstr>
      <vt:lpstr>F4FS1a</vt:lpstr>
      <vt:lpstr>F4FS1b</vt:lpstr>
      <vt:lpstr>F4FS2b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ssethna</dc:creator>
  <cp:lastModifiedBy>Microsoft Office User</cp:lastModifiedBy>
  <dcterms:created xsi:type="dcterms:W3CDTF">2021-03-04T21:42:00Z</dcterms:created>
  <dcterms:modified xsi:type="dcterms:W3CDTF">2021-10-13T17:54:15Z</dcterms:modified>
</cp:coreProperties>
</file>