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8_{34C382E1-9552-684A-871D-D8D8D504A289}" xr6:coauthVersionLast="36" xr6:coauthVersionMax="36" xr10:uidLastSave="{00000000-0000-0000-0000-000000000000}"/>
  <bookViews>
    <workbookView xWindow="3380" yWindow="720" windowWidth="27240" windowHeight="16440" activeTab="6" xr2:uid="{97978E6A-1443-344A-9365-8765C67710E1}"/>
  </bookViews>
  <sheets>
    <sheet name="Fig2b" sheetId="4" r:id="rId1"/>
    <sheet name="Fig2c" sheetId="5" r:id="rId2"/>
    <sheet name="Fig2e" sheetId="6" r:id="rId3"/>
    <sheet name="Fig2g" sheetId="7" r:id="rId4"/>
    <sheet name="Fig. 2i" sheetId="11" r:id="rId5"/>
    <sheet name="Fig2k" sheetId="9" r:id="rId6"/>
    <sheet name="Fig2m" sheetId="10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1" l="1"/>
  <c r="H15" i="11"/>
  <c r="H14" i="11"/>
  <c r="I13" i="11"/>
  <c r="H13" i="11"/>
  <c r="K13" i="11" s="1"/>
  <c r="H12" i="11"/>
  <c r="H11" i="11"/>
  <c r="D11" i="11"/>
  <c r="H10" i="11"/>
  <c r="L10" i="11" s="1"/>
  <c r="D10" i="11"/>
  <c r="U9" i="10"/>
  <c r="V9" i="10" s="1"/>
  <c r="Q9" i="10"/>
  <c r="R9" i="10" s="1"/>
  <c r="G9" i="10"/>
  <c r="H9" i="10" s="1"/>
  <c r="U8" i="10"/>
  <c r="V8" i="10" s="1"/>
  <c r="Q8" i="10"/>
  <c r="R8" i="10" s="1"/>
  <c r="G8" i="10"/>
  <c r="H8" i="10" s="1"/>
  <c r="U7" i="10"/>
  <c r="V7" i="10" s="1"/>
  <c r="Q7" i="10"/>
  <c r="R7" i="10" s="1"/>
  <c r="G7" i="10"/>
  <c r="H7" i="10" s="1"/>
  <c r="U6" i="10"/>
  <c r="V6" i="10" s="1"/>
  <c r="Q6" i="10"/>
  <c r="R6" i="10" s="1"/>
  <c r="G6" i="10"/>
  <c r="H6" i="10" s="1"/>
  <c r="Y14" i="9"/>
  <c r="J22" i="9" s="1"/>
  <c r="I14" i="9"/>
  <c r="E22" i="9" s="1"/>
  <c r="T13" i="9"/>
  <c r="H21" i="9" s="1"/>
  <c r="Y9" i="9"/>
  <c r="X9" i="9"/>
  <c r="W9" i="9"/>
  <c r="V9" i="9"/>
  <c r="U9" i="9"/>
  <c r="W14" i="9" s="1"/>
  <c r="I22" i="9" s="1"/>
  <c r="R9" i="9"/>
  <c r="Q9" i="9"/>
  <c r="P9" i="9"/>
  <c r="Q14" i="9" s="1"/>
  <c r="N9" i="9"/>
  <c r="M9" i="9"/>
  <c r="L9" i="9"/>
  <c r="K9" i="9"/>
  <c r="N14" i="9" s="1"/>
  <c r="F22" i="9" s="1"/>
  <c r="J9" i="9"/>
  <c r="I9" i="9"/>
  <c r="H9" i="9"/>
  <c r="G9" i="9"/>
  <c r="F9" i="9"/>
  <c r="E9" i="9"/>
  <c r="D9" i="9"/>
  <c r="D14" i="9" s="1"/>
  <c r="Y8" i="9"/>
  <c r="Y13" i="9" s="1"/>
  <c r="J21" i="9" s="1"/>
  <c r="X8" i="9"/>
  <c r="W8" i="9"/>
  <c r="V8" i="9"/>
  <c r="U8" i="9"/>
  <c r="W13" i="9" s="1"/>
  <c r="I21" i="9" s="1"/>
  <c r="T8" i="9"/>
  <c r="S8" i="9"/>
  <c r="R8" i="9"/>
  <c r="Q8" i="9"/>
  <c r="P8" i="9"/>
  <c r="Q13" i="9" s="1"/>
  <c r="N8" i="9"/>
  <c r="M8" i="9"/>
  <c r="L8" i="9"/>
  <c r="K8" i="9"/>
  <c r="J8" i="9"/>
  <c r="N13" i="9" s="1"/>
  <c r="F21" i="9" s="1"/>
  <c r="I8" i="9"/>
  <c r="H8" i="9"/>
  <c r="I13" i="9" s="1"/>
  <c r="E21" i="9" s="1"/>
  <c r="G8" i="9"/>
  <c r="F8" i="9"/>
  <c r="E8" i="9"/>
  <c r="D8" i="9"/>
  <c r="D13" i="9" s="1"/>
  <c r="E11" i="7"/>
  <c r="E10" i="7"/>
  <c r="C19" i="7" s="1"/>
  <c r="E9" i="7"/>
  <c r="E19" i="7" s="1"/>
  <c r="E8" i="7"/>
  <c r="E7" i="7"/>
  <c r="E6" i="7"/>
  <c r="D19" i="7" s="1"/>
  <c r="E5" i="7"/>
  <c r="E4" i="7"/>
  <c r="D18" i="7" s="1"/>
  <c r="D18" i="6"/>
  <c r="F13" i="6"/>
  <c r="F12" i="6"/>
  <c r="F11" i="6"/>
  <c r="F10" i="6"/>
  <c r="F9" i="6"/>
  <c r="D17" i="6" s="1"/>
  <c r="F8" i="6"/>
  <c r="F7" i="6"/>
  <c r="F6" i="6"/>
  <c r="F5" i="6"/>
  <c r="F4" i="6"/>
  <c r="C18" i="6" s="1"/>
  <c r="J25" i="5"/>
  <c r="G25" i="5"/>
  <c r="F25" i="5"/>
  <c r="P24" i="5"/>
  <c r="O24" i="5"/>
  <c r="N24" i="5"/>
  <c r="I24" i="5"/>
  <c r="H24" i="5"/>
  <c r="M23" i="5"/>
  <c r="J23" i="5"/>
  <c r="O23" i="5" s="1"/>
  <c r="G22" i="5"/>
  <c r="N16" i="5"/>
  <c r="J16" i="5"/>
  <c r="N14" i="5"/>
  <c r="F14" i="5"/>
  <c r="S12" i="5"/>
  <c r="T9" i="5" s="1"/>
  <c r="T10" i="5" s="1"/>
  <c r="Q12" i="5"/>
  <c r="R6" i="5" s="1"/>
  <c r="L22" i="5" s="1"/>
  <c r="O12" i="5"/>
  <c r="P11" i="5" s="1"/>
  <c r="M12" i="5"/>
  <c r="K12" i="5"/>
  <c r="I12" i="5"/>
  <c r="G12" i="5"/>
  <c r="H8" i="5" s="1"/>
  <c r="E12" i="5"/>
  <c r="T11" i="5"/>
  <c r="M25" i="5" s="1"/>
  <c r="R11" i="5"/>
  <c r="L25" i="5" s="1"/>
  <c r="N11" i="5"/>
  <c r="L11" i="5"/>
  <c r="L14" i="5" s="1"/>
  <c r="J11" i="5"/>
  <c r="J14" i="5" s="1"/>
  <c r="F11" i="5"/>
  <c r="D25" i="5" s="1"/>
  <c r="C11" i="5"/>
  <c r="D11" i="5" s="1"/>
  <c r="N10" i="5"/>
  <c r="F10" i="5"/>
  <c r="N9" i="5"/>
  <c r="L9" i="5"/>
  <c r="L10" i="5" s="1"/>
  <c r="J9" i="5"/>
  <c r="J10" i="5" s="1"/>
  <c r="H9" i="5"/>
  <c r="H10" i="5" s="1"/>
  <c r="F9" i="5"/>
  <c r="C9" i="5"/>
  <c r="D9" i="5" s="1"/>
  <c r="T8" i="5"/>
  <c r="N8" i="5"/>
  <c r="N15" i="5" s="1"/>
  <c r="L8" i="5"/>
  <c r="L15" i="5" s="1"/>
  <c r="J8" i="5"/>
  <c r="F8" i="5"/>
  <c r="C8" i="5"/>
  <c r="T7" i="5"/>
  <c r="R7" i="5"/>
  <c r="L23" i="5" s="1"/>
  <c r="P7" i="5"/>
  <c r="K23" i="5" s="1"/>
  <c r="N7" i="5"/>
  <c r="L7" i="5"/>
  <c r="G23" i="5" s="1"/>
  <c r="J7" i="5"/>
  <c r="J15" i="5" s="1"/>
  <c r="H7" i="5"/>
  <c r="H15" i="5" s="1"/>
  <c r="F7" i="5"/>
  <c r="F15" i="5" s="1"/>
  <c r="C7" i="5"/>
  <c r="C12" i="5" s="1"/>
  <c r="T6" i="5"/>
  <c r="M22" i="5" s="1"/>
  <c r="N6" i="5"/>
  <c r="J22" i="5" s="1"/>
  <c r="L6" i="5"/>
  <c r="J6" i="5"/>
  <c r="F22" i="5" s="1"/>
  <c r="F6" i="5"/>
  <c r="D22" i="5" s="1"/>
  <c r="C6" i="5"/>
  <c r="N5" i="5"/>
  <c r="J21" i="5" s="1"/>
  <c r="L5" i="5"/>
  <c r="G21" i="5" s="1"/>
  <c r="J5" i="5"/>
  <c r="F21" i="5" s="1"/>
  <c r="H5" i="5"/>
  <c r="F5" i="5"/>
  <c r="D21" i="5" s="1"/>
  <c r="C5" i="5"/>
  <c r="D5" i="5" s="1"/>
  <c r="AA184" i="4"/>
  <c r="Y184" i="4"/>
  <c r="U184" i="4"/>
  <c r="E191" i="4" s="1"/>
  <c r="R184" i="4"/>
  <c r="F191" i="4" s="1"/>
  <c r="O184" i="4"/>
  <c r="L184" i="4"/>
  <c r="H184" i="4"/>
  <c r="E184" i="4"/>
  <c r="I191" i="4" s="1"/>
  <c r="AA183" i="4"/>
  <c r="Y183" i="4"/>
  <c r="U183" i="4"/>
  <c r="R183" i="4"/>
  <c r="F190" i="4" s="1"/>
  <c r="O183" i="4"/>
  <c r="L183" i="4"/>
  <c r="H183" i="4"/>
  <c r="E183" i="4"/>
  <c r="I190" i="4" s="1"/>
  <c r="I10" i="11" l="1"/>
  <c r="K10" i="11"/>
  <c r="N22" i="9"/>
  <c r="M22" i="9"/>
  <c r="G22" i="9"/>
  <c r="X7" i="10"/>
  <c r="W7" i="10"/>
  <c r="L21" i="9"/>
  <c r="D21" i="9"/>
  <c r="O21" i="9" s="1"/>
  <c r="K21" i="9"/>
  <c r="K25" i="5"/>
  <c r="G21" i="9"/>
  <c r="N21" i="9"/>
  <c r="M21" i="9"/>
  <c r="X8" i="10"/>
  <c r="W8" i="10"/>
  <c r="C21" i="5"/>
  <c r="D16" i="5"/>
  <c r="H16" i="5"/>
  <c r="C25" i="5"/>
  <c r="D14" i="5"/>
  <c r="D22" i="9"/>
  <c r="O22" i="9" s="1"/>
  <c r="L22" i="9"/>
  <c r="K22" i="9"/>
  <c r="X6" i="10"/>
  <c r="W6" i="10"/>
  <c r="N22" i="5"/>
  <c r="O22" i="5"/>
  <c r="T15" i="5"/>
  <c r="D8" i="5"/>
  <c r="D10" i="5" s="1"/>
  <c r="D6" i="5"/>
  <c r="C22" i="5" s="1"/>
  <c r="X9" i="10"/>
  <c r="W9" i="10"/>
  <c r="E21" i="5"/>
  <c r="L16" i="5"/>
  <c r="E18" i="6"/>
  <c r="G191" i="4"/>
  <c r="H6" i="5"/>
  <c r="E22" i="5" s="1"/>
  <c r="D7" i="5"/>
  <c r="P8" i="5"/>
  <c r="R14" i="5"/>
  <c r="C18" i="7"/>
  <c r="E190" i="4"/>
  <c r="H191" i="4"/>
  <c r="R8" i="5"/>
  <c r="H11" i="5"/>
  <c r="R15" i="5"/>
  <c r="D23" i="5"/>
  <c r="P5" i="5"/>
  <c r="P9" i="5"/>
  <c r="P10" i="5" s="1"/>
  <c r="E23" i="5"/>
  <c r="G190" i="4"/>
  <c r="R5" i="5"/>
  <c r="R9" i="5"/>
  <c r="R10" i="5" s="1"/>
  <c r="F23" i="5"/>
  <c r="N23" i="5"/>
  <c r="C17" i="6"/>
  <c r="H190" i="4"/>
  <c r="T5" i="5"/>
  <c r="P6" i="5"/>
  <c r="K22" i="5" s="1"/>
  <c r="F16" i="5"/>
  <c r="T16" i="5" l="1"/>
  <c r="M21" i="5"/>
  <c r="K21" i="5"/>
  <c r="P16" i="5"/>
  <c r="P15" i="5"/>
  <c r="P25" i="5"/>
  <c r="H25" i="5"/>
  <c r="L21" i="5"/>
  <c r="R16" i="5"/>
  <c r="D15" i="5"/>
  <c r="C23" i="5"/>
  <c r="T14" i="5"/>
  <c r="E25" i="5"/>
  <c r="I25" i="5" s="1"/>
  <c r="H14" i="5"/>
  <c r="I21" i="5"/>
  <c r="H21" i="5"/>
  <c r="P14" i="5"/>
  <c r="I22" i="5"/>
  <c r="P22" i="5"/>
  <c r="H22" i="5"/>
  <c r="N25" i="5"/>
  <c r="O25" i="5"/>
  <c r="P23" i="5" l="1"/>
  <c r="H23" i="5"/>
  <c r="I23" i="5"/>
  <c r="O21" i="5"/>
  <c r="N21" i="5"/>
  <c r="P21" i="5"/>
</calcChain>
</file>

<file path=xl/sharedStrings.xml><?xml version="1.0" encoding="utf-8"?>
<sst xmlns="http://schemas.openxmlformats.org/spreadsheetml/2006/main" count="353" uniqueCount="144">
  <si>
    <t>***</t>
  </si>
  <si>
    <t xml:space="preserve">     </t>
  </si>
  <si>
    <t>**</t>
  </si>
  <si>
    <t>Average</t>
  </si>
  <si>
    <t>Haus6 cKO</t>
  </si>
  <si>
    <t>Control</t>
  </si>
  <si>
    <t>Genotype</t>
  </si>
  <si>
    <t>Embryo #</t>
  </si>
  <si>
    <t>&gt;&gt; Raw Data; DATA SUMMARY at the bottom</t>
  </si>
  <si>
    <t>&gt;&gt; Summary of results at the bottom of this sheet</t>
  </si>
  <si>
    <t>genotype</t>
  </si>
  <si>
    <t>Ctr - 1</t>
  </si>
  <si>
    <t>Ctr - 2</t>
  </si>
  <si>
    <t>Ctr - 3</t>
  </si>
  <si>
    <t>Ctr - 4</t>
  </si>
  <si>
    <t>cKO 1</t>
  </si>
  <si>
    <t>cKO 2</t>
  </si>
  <si>
    <t>cKO 3</t>
  </si>
  <si>
    <t>cKO 4</t>
  </si>
  <si>
    <t>Section #</t>
  </si>
  <si>
    <t>Ctr - 1.1</t>
  </si>
  <si>
    <t>Ctr - 1.2</t>
  </si>
  <si>
    <t>Ctr - 1.3</t>
  </si>
  <si>
    <t>Ctr - 2.1</t>
  </si>
  <si>
    <t>Ctr - 2.2</t>
  </si>
  <si>
    <t>Ctr - 2.3</t>
  </si>
  <si>
    <t>Ctr - 2.4</t>
  </si>
  <si>
    <t>Ctr - 3.1</t>
  </si>
  <si>
    <t>Ctr - 3.2</t>
  </si>
  <si>
    <t>Ctr - 3.3</t>
  </si>
  <si>
    <t>Ctr - 4.1</t>
  </si>
  <si>
    <t>Ctr - 4.2</t>
  </si>
  <si>
    <t>Ctr - 4.3</t>
  </si>
  <si>
    <t>cKO 1.1</t>
  </si>
  <si>
    <t>cKO 1.2</t>
  </si>
  <si>
    <t>cKO 1.3</t>
  </si>
  <si>
    <t>cKO 2.1</t>
  </si>
  <si>
    <t>cKO 2.2</t>
  </si>
  <si>
    <t>cKO 2.3</t>
  </si>
  <si>
    <t>cKO 2.4</t>
  </si>
  <si>
    <t>cKO 3.1</t>
  </si>
  <si>
    <t>cKO 3.2</t>
  </si>
  <si>
    <t>cKO 4.1</t>
  </si>
  <si>
    <t>cKO 4.2</t>
  </si>
  <si>
    <t>Column width analysed</t>
  </si>
  <si>
    <t>Distance to VZ for each cell analysed</t>
  </si>
  <si>
    <t>Distance from VZ (um)</t>
  </si>
  <si>
    <t>Mitotic cell density: (# mitotic cells / 100 um column width)</t>
  </si>
  <si>
    <t>0-30</t>
  </si>
  <si>
    <t>&gt;30</t>
  </si>
  <si>
    <t>Data Summary:</t>
  </si>
  <si>
    <t>t.test</t>
  </si>
  <si>
    <t>st dev</t>
  </si>
  <si>
    <t>P-value</t>
  </si>
  <si>
    <t>ns</t>
  </si>
  <si>
    <t>Genotype:</t>
  </si>
  <si>
    <t>Embryo:</t>
  </si>
  <si>
    <t>cKO - 1</t>
  </si>
  <si>
    <t>cKO - 2</t>
  </si>
  <si>
    <t>cKO - 3</t>
  </si>
  <si>
    <t>cKO - 4</t>
  </si>
  <si>
    <t>cKO - 5</t>
  </si>
  <si>
    <t># phases</t>
  </si>
  <si>
    <t>% phases</t>
  </si>
  <si>
    <t>Prophase</t>
  </si>
  <si>
    <t>Prometaphase</t>
  </si>
  <si>
    <t>Metaphase</t>
  </si>
  <si>
    <t>Anaphase</t>
  </si>
  <si>
    <t>Telophase</t>
  </si>
  <si>
    <t>Ana+Telophase</t>
  </si>
  <si>
    <t>Monopolar</t>
  </si>
  <si>
    <t>Total mitosis</t>
  </si>
  <si>
    <t>Pro/Prometaphase</t>
  </si>
  <si>
    <t>Meta/Ana/Telophase</t>
  </si>
  <si>
    <t>Pro/Prometaphase/Metaphase</t>
  </si>
  <si>
    <t>SUMMARY RESULTS:</t>
  </si>
  <si>
    <t>St Dev</t>
  </si>
  <si>
    <t>Ctr -1</t>
  </si>
  <si>
    <t>Ctr -4</t>
  </si>
  <si>
    <t>*</t>
  </si>
  <si>
    <t>Ana/Telophase</t>
  </si>
  <si>
    <t>E13.5</t>
  </si>
  <si>
    <t>%fragmented centrosomes</t>
  </si>
  <si>
    <t>fragmented centrosomes</t>
  </si>
  <si>
    <t>non-fragmented</t>
  </si>
  <si>
    <t>Ctr - 5</t>
  </si>
  <si>
    <t>SUMMARY RESULTS</t>
  </si>
  <si>
    <t>% fragmented centrosomes</t>
  </si>
  <si>
    <t>St dev</t>
  </si>
  <si>
    <t>t test - P value</t>
  </si>
  <si>
    <t>Control vs Haus6 cKO</t>
  </si>
  <si>
    <t># bipolar spindles</t>
  </si>
  <si>
    <t># disorganised or no spindles</t>
  </si>
  <si>
    <t>% Abnormal/ bipolar asters</t>
  </si>
  <si>
    <t>Embryo</t>
  </si>
  <si>
    <t>no spindles</t>
  </si>
  <si>
    <t>% no spindles</t>
  </si>
  <si>
    <t>mean % no spindles</t>
  </si>
  <si>
    <r>
      <rPr>
        <i/>
        <sz val="12"/>
        <color theme="1"/>
        <rFont val="Arial"/>
        <family val="2"/>
      </rPr>
      <t>Haus6</t>
    </r>
    <r>
      <rPr>
        <sz val="12"/>
        <color theme="1"/>
        <rFont val="Arial"/>
        <family val="2"/>
      </rPr>
      <t xml:space="preserve"> cKO</t>
    </r>
  </si>
  <si>
    <t>Embryo #:</t>
  </si>
  <si>
    <t>Section #:</t>
  </si>
  <si>
    <t>cKO - 1.1</t>
  </si>
  <si>
    <t>cKO - 1.2</t>
  </si>
  <si>
    <t>cKO - 1.3</t>
  </si>
  <si>
    <t>cKO - 1.4</t>
  </si>
  <si>
    <t>cKO - 2.1</t>
  </si>
  <si>
    <t>cKO - 2.2</t>
  </si>
  <si>
    <t>cKO - 3.1</t>
  </si>
  <si>
    <t>cKO - 3.2</t>
  </si>
  <si>
    <t>cKO - 3.3</t>
  </si>
  <si>
    <t>cKO - 3.4</t>
  </si>
  <si>
    <t>cKO - 3.5</t>
  </si>
  <si>
    <t>Area (100 um)2</t>
  </si>
  <si>
    <t># p53 + cells</t>
  </si>
  <si>
    <t># Cleaved C3 + cells</t>
  </si>
  <si>
    <t>p53 + cell density</t>
  </si>
  <si>
    <t>Cleaved C3 + cell density</t>
  </si>
  <si>
    <t>Average:</t>
  </si>
  <si>
    <t xml:space="preserve">         </t>
  </si>
  <si>
    <t>t.test - Control vs Haus6 cKO</t>
  </si>
  <si>
    <t>Cell density</t>
  </si>
  <si>
    <t>p53 positive</t>
  </si>
  <si>
    <t>Cleaved Caspase 3 positive</t>
  </si>
  <si>
    <t>Total</t>
  </si>
  <si>
    <t>% of total p53 + cells (Average)</t>
  </si>
  <si>
    <t>cKO - 2.3</t>
  </si>
  <si>
    <t>cKO - 2.4</t>
  </si>
  <si>
    <t>cKO - 2.5</t>
  </si>
  <si>
    <t>cKO - 2.6</t>
  </si>
  <si>
    <t>cKO - 2.7</t>
  </si>
  <si>
    <t>cKO - 2.8</t>
  </si>
  <si>
    <t># p53 + cells co-staining with</t>
  </si>
  <si>
    <t>Pax6+</t>
  </si>
  <si>
    <t>bIII-tub+</t>
  </si>
  <si>
    <t>No marker</t>
  </si>
  <si>
    <t>both bIII-tub and PAx6</t>
  </si>
  <si>
    <t>pH3 positive cells counted</t>
  </si>
  <si>
    <t>SD</t>
  </si>
  <si>
    <t>T-test</t>
  </si>
  <si>
    <t>WT</t>
  </si>
  <si>
    <t>#1</t>
  </si>
  <si>
    <t>#2</t>
  </si>
  <si>
    <t>#3</t>
  </si>
  <si>
    <t>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</si>
</sst>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"/>
    <numFmt numFmtId="167" formatCode="0.00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</font>
    <font>
      <sz val="12"/>
      <color rgb="FFF2DBDB"/>
      <name val="Calibri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1" fillId="0" borderId="0" xfId="1"/>
    <xf numFmtId="164" fontId="1" fillId="0" borderId="0" xfId="1" applyNumberFormat="1"/>
    <xf numFmtId="9" fontId="0" fillId="0" borderId="0" xfId="2" applyFont="1"/>
    <xf numFmtId="165" fontId="0" fillId="0" borderId="0" xfId="2" applyNumberFormat="1" applyFont="1"/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2" fillId="0" borderId="0" xfId="1" applyFont="1"/>
    <xf numFmtId="0" fontId="1" fillId="0" borderId="0" xfId="1" applyAlignment="1">
      <alignment horizontal="center" wrapText="1"/>
    </xf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1" fillId="4" borderId="0" xfId="1" applyFill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1" fillId="0" borderId="0" xfId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1" fillId="0" borderId="1" xfId="1" applyBorder="1"/>
    <xf numFmtId="0" fontId="1" fillId="5" borderId="2" xfId="1" applyFill="1" applyBorder="1" applyAlignment="1">
      <alignment horizontal="center"/>
    </xf>
    <xf numFmtId="0" fontId="1" fillId="5" borderId="3" xfId="1" applyFill="1" applyBorder="1" applyAlignment="1">
      <alignment horizontal="center"/>
    </xf>
    <xf numFmtId="0" fontId="1" fillId="5" borderId="4" xfId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ill="1" applyBorder="1"/>
    <xf numFmtId="0" fontId="1" fillId="0" borderId="1" xfId="1" applyFill="1" applyBorder="1" applyAlignment="1">
      <alignment wrapText="1"/>
    </xf>
    <xf numFmtId="0" fontId="1" fillId="0" borderId="1" xfId="1" applyFill="1" applyBorder="1" applyAlignment="1">
      <alignment horizontal="center"/>
    </xf>
    <xf numFmtId="0" fontId="1" fillId="0" borderId="0" xfId="1" applyFill="1"/>
    <xf numFmtId="0" fontId="1" fillId="0" borderId="1" xfId="1" applyFill="1" applyBorder="1" applyAlignment="1">
      <alignment horizontal="center" wrapText="1"/>
    </xf>
    <xf numFmtId="2" fontId="1" fillId="0" borderId="1" xfId="1" applyNumberFormat="1" applyFill="1" applyBorder="1" applyAlignment="1">
      <alignment horizontal="center"/>
    </xf>
    <xf numFmtId="0" fontId="4" fillId="0" borderId="0" xfId="1" applyFont="1"/>
    <xf numFmtId="0" fontId="1" fillId="0" borderId="0" xfId="1" applyAlignment="1">
      <alignment wrapText="1"/>
    </xf>
    <xf numFmtId="2" fontId="1" fillId="0" borderId="0" xfId="1" applyNumberFormat="1" applyAlignment="1">
      <alignment horizontal="center"/>
    </xf>
    <xf numFmtId="2" fontId="1" fillId="0" borderId="0" xfId="1" applyNumberFormat="1"/>
    <xf numFmtId="166" fontId="1" fillId="0" borderId="0" xfId="1" applyNumberFormat="1"/>
    <xf numFmtId="9" fontId="1" fillId="0" borderId="0" xfId="1" applyNumberFormat="1"/>
    <xf numFmtId="9" fontId="1" fillId="0" borderId="0" xfId="1" applyNumberFormat="1" applyFill="1"/>
    <xf numFmtId="0" fontId="1" fillId="0" borderId="0" xfId="1" applyAlignment="1">
      <alignment horizontal="center" vertical="center" wrapText="1"/>
    </xf>
    <xf numFmtId="0" fontId="1" fillId="4" borderId="0" xfId="1" applyFill="1"/>
    <xf numFmtId="0" fontId="1" fillId="3" borderId="0" xfId="1" applyFill="1"/>
    <xf numFmtId="167" fontId="1" fillId="0" borderId="0" xfId="1" applyNumberFormat="1"/>
    <xf numFmtId="0" fontId="1" fillId="0" borderId="0" xfId="1" applyAlignment="1">
      <alignment horizontal="center" wrapText="1"/>
    </xf>
    <xf numFmtId="0" fontId="1" fillId="2" borderId="0" xfId="1" applyFill="1"/>
    <xf numFmtId="0" fontId="1" fillId="6" borderId="0" xfId="1" applyFill="1" applyAlignment="1">
      <alignment horizontal="center"/>
    </xf>
    <xf numFmtId="165" fontId="1" fillId="0" borderId="0" xfId="1" applyNumberFormat="1"/>
    <xf numFmtId="0" fontId="8" fillId="0" borderId="0" xfId="3" applyFont="1" applyAlignment="1"/>
    <xf numFmtId="0" fontId="9" fillId="0" borderId="0" xfId="3" applyFont="1"/>
    <xf numFmtId="0" fontId="5" fillId="0" borderId="0" xfId="3" applyFont="1" applyFill="1" applyBorder="1" applyAlignment="1"/>
    <xf numFmtId="0" fontId="5" fillId="0" borderId="0" xfId="3" applyFont="1" applyFill="1" applyBorder="1"/>
    <xf numFmtId="0" fontId="5" fillId="0" borderId="5" xfId="3" applyFont="1" applyFill="1" applyBorder="1"/>
    <xf numFmtId="0" fontId="5" fillId="0" borderId="5" xfId="3" applyFont="1" applyBorder="1" applyAlignment="1"/>
    <xf numFmtId="0" fontId="5" fillId="0" borderId="0" xfId="3" applyFont="1" applyAlignment="1"/>
    <xf numFmtId="0" fontId="6" fillId="0" borderId="6" xfId="3" applyFont="1" applyFill="1" applyBorder="1"/>
    <xf numFmtId="0" fontId="6" fillId="0" borderId="6" xfId="3" applyFont="1" applyFill="1" applyBorder="1" applyAlignment="1"/>
    <xf numFmtId="0" fontId="6" fillId="0" borderId="0" xfId="3" applyFont="1" applyFill="1" applyBorder="1"/>
    <xf numFmtId="0" fontId="6" fillId="0" borderId="0" xfId="3" applyFont="1" applyFill="1" applyBorder="1" applyAlignment="1"/>
    <xf numFmtId="0" fontId="6" fillId="0" borderId="5" xfId="3" applyFont="1" applyFill="1" applyBorder="1"/>
    <xf numFmtId="0" fontId="6" fillId="0" borderId="5" xfId="3" applyFont="1" applyFill="1" applyBorder="1" applyAlignment="1"/>
    <xf numFmtId="0" fontId="6" fillId="0" borderId="0" xfId="3" applyFont="1" applyFill="1"/>
    <xf numFmtId="0" fontId="6" fillId="0" borderId="0" xfId="3" applyFont="1" applyFill="1" applyAlignment="1"/>
    <xf numFmtId="0" fontId="6" fillId="0" borderId="0" xfId="3" applyFont="1" applyAlignment="1"/>
  </cellXfs>
  <cellStyles count="4">
    <cellStyle name="Normal" xfId="0" builtinId="0"/>
    <cellStyle name="Normal 2" xfId="1" xr:uid="{DC7809A0-48A6-1C4A-8702-91CB185A3A30}"/>
    <cellStyle name="Normal 3" xfId="3" xr:uid="{A5D28BE6-2E24-C94E-96A7-4F46DC13F54A}"/>
    <cellStyle name="Percent 2" xfId="2" xr:uid="{4B1DB293-1244-A246-AD53-643D27FA3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E85B-5867-4D4D-9D2A-409A21293392}">
  <dimension ref="A1:AB194"/>
  <sheetViews>
    <sheetView workbookViewId="0">
      <selection activeCell="E14" sqref="E14"/>
    </sheetView>
  </sheetViews>
  <sheetFormatPr baseColWidth="10" defaultColWidth="12.5" defaultRowHeight="15" x14ac:dyDescent="0.2"/>
  <cols>
    <col min="1" max="2" width="12.5" style="1"/>
    <col min="3" max="4" width="16.33203125" style="1" customWidth="1"/>
    <col min="5" max="5" width="12.5" style="5" customWidth="1"/>
    <col min="6" max="12" width="12.5" style="1" customWidth="1"/>
    <col min="13" max="13" width="12.5" style="5" customWidth="1"/>
    <col min="14" max="18" width="12.5" style="1" customWidth="1"/>
    <col min="19" max="19" width="12.5" style="5" customWidth="1"/>
    <col min="20" max="21" width="12.5" style="1" customWidth="1"/>
    <col min="22" max="22" width="12.5" style="5" customWidth="1"/>
    <col min="23" max="25" width="12.5" style="1" customWidth="1"/>
    <col min="26" max="26" width="12.5" style="5" customWidth="1"/>
    <col min="27" max="16384" width="12.5" style="1"/>
  </cols>
  <sheetData>
    <row r="1" spans="1:28" x14ac:dyDescent="0.2">
      <c r="C1" s="7" t="s">
        <v>8</v>
      </c>
    </row>
    <row r="3" spans="1:28" ht="16" x14ac:dyDescent="0.2">
      <c r="A3" s="8" t="s">
        <v>9</v>
      </c>
      <c r="B3" s="8"/>
      <c r="C3" s="1" t="s">
        <v>10</v>
      </c>
      <c r="E3" s="6" t="s">
        <v>5</v>
      </c>
      <c r="F3" s="6"/>
      <c r="G3" s="6"/>
      <c r="H3" s="6" t="s">
        <v>5</v>
      </c>
      <c r="I3" s="6"/>
      <c r="J3" s="6"/>
      <c r="K3" s="6"/>
      <c r="L3" s="9" t="s">
        <v>5</v>
      </c>
      <c r="M3" s="9"/>
      <c r="N3" s="9"/>
      <c r="O3" s="9" t="s">
        <v>5</v>
      </c>
      <c r="P3" s="9"/>
      <c r="Q3" s="9"/>
      <c r="R3" s="10" t="s">
        <v>4</v>
      </c>
      <c r="S3" s="10"/>
      <c r="T3" s="10"/>
      <c r="U3" s="11" t="s">
        <v>4</v>
      </c>
      <c r="V3" s="11"/>
      <c r="W3" s="11"/>
      <c r="X3" s="11"/>
      <c r="Y3" s="11" t="s">
        <v>4</v>
      </c>
      <c r="Z3" s="11"/>
      <c r="AA3" s="11" t="s">
        <v>4</v>
      </c>
      <c r="AB3" s="11"/>
    </row>
    <row r="4" spans="1:28" ht="16" x14ac:dyDescent="0.2">
      <c r="A4" s="8"/>
      <c r="B4" s="8"/>
      <c r="C4" s="1" t="s">
        <v>7</v>
      </c>
      <c r="E4" s="12" t="s">
        <v>11</v>
      </c>
      <c r="F4" s="12"/>
      <c r="G4" s="12"/>
      <c r="H4" s="12" t="s">
        <v>12</v>
      </c>
      <c r="I4" s="12"/>
      <c r="J4" s="12"/>
      <c r="K4" s="12"/>
      <c r="L4" s="13" t="s">
        <v>13</v>
      </c>
      <c r="M4" s="13"/>
      <c r="N4" s="13"/>
      <c r="O4" s="13" t="s">
        <v>14</v>
      </c>
      <c r="P4" s="13"/>
      <c r="Q4" s="13"/>
      <c r="R4" s="13" t="s">
        <v>15</v>
      </c>
      <c r="S4" s="13"/>
      <c r="T4" s="13"/>
      <c r="U4" s="12" t="s">
        <v>16</v>
      </c>
      <c r="V4" s="12"/>
      <c r="W4" s="12"/>
      <c r="X4" s="12"/>
      <c r="Y4" s="12" t="s">
        <v>17</v>
      </c>
      <c r="Z4" s="12"/>
      <c r="AA4" s="12" t="s">
        <v>18</v>
      </c>
      <c r="AB4" s="12"/>
    </row>
    <row r="5" spans="1:28" x14ac:dyDescent="0.2">
      <c r="C5" s="1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</row>
    <row r="6" spans="1:28" ht="16" x14ac:dyDescent="0.2">
      <c r="C6" s="1" t="s">
        <v>44</v>
      </c>
      <c r="E6" s="1">
        <v>301</v>
      </c>
      <c r="F6" s="1">
        <v>310</v>
      </c>
      <c r="G6" s="1">
        <v>449</v>
      </c>
      <c r="H6" s="1">
        <v>386</v>
      </c>
      <c r="I6" s="1">
        <v>515</v>
      </c>
      <c r="J6" s="1">
        <v>516</v>
      </c>
      <c r="K6" s="1">
        <v>515</v>
      </c>
      <c r="L6" s="1">
        <v>517</v>
      </c>
      <c r="M6" s="1">
        <v>523</v>
      </c>
      <c r="N6" s="1">
        <v>521</v>
      </c>
      <c r="O6" s="1">
        <v>301</v>
      </c>
      <c r="P6" s="1">
        <v>310</v>
      </c>
      <c r="Q6" s="1">
        <v>449</v>
      </c>
      <c r="R6" s="1">
        <v>268</v>
      </c>
      <c r="S6" s="1">
        <v>343</v>
      </c>
      <c r="T6" s="1">
        <v>451</v>
      </c>
      <c r="U6" s="14">
        <v>494</v>
      </c>
      <c r="V6" s="1">
        <v>593</v>
      </c>
      <c r="W6" s="1">
        <v>398</v>
      </c>
      <c r="X6" s="1">
        <v>607</v>
      </c>
      <c r="Y6" s="1">
        <v>398</v>
      </c>
      <c r="Z6" s="1">
        <v>382</v>
      </c>
      <c r="AA6" s="1">
        <v>437</v>
      </c>
      <c r="AB6" s="1">
        <v>412</v>
      </c>
    </row>
    <row r="7" spans="1:28" x14ac:dyDescent="0.2">
      <c r="C7" s="15" t="s">
        <v>45</v>
      </c>
      <c r="D7" s="16"/>
      <c r="E7" s="1">
        <v>9</v>
      </c>
      <c r="F7" s="1">
        <v>7</v>
      </c>
      <c r="G7" s="1">
        <v>7</v>
      </c>
      <c r="M7" s="1"/>
      <c r="S7" s="1"/>
      <c r="V7" s="1"/>
      <c r="Z7" s="1"/>
    </row>
    <row r="8" spans="1:28" ht="16" x14ac:dyDescent="0.2">
      <c r="C8" s="15"/>
      <c r="D8" s="16"/>
      <c r="E8" s="1">
        <v>11</v>
      </c>
      <c r="F8" s="1">
        <v>7</v>
      </c>
      <c r="G8" s="1">
        <v>12</v>
      </c>
      <c r="H8" s="1">
        <v>14</v>
      </c>
      <c r="I8" s="1">
        <v>7</v>
      </c>
      <c r="J8" s="1">
        <v>5</v>
      </c>
      <c r="K8" s="1">
        <v>7</v>
      </c>
      <c r="L8" s="1">
        <v>8</v>
      </c>
      <c r="M8" s="1">
        <v>7</v>
      </c>
      <c r="N8" s="1">
        <v>8</v>
      </c>
      <c r="O8" s="1">
        <v>9</v>
      </c>
      <c r="P8" s="1">
        <v>7</v>
      </c>
      <c r="Q8" s="1">
        <v>7</v>
      </c>
      <c r="R8" s="1">
        <v>8</v>
      </c>
      <c r="S8" s="1">
        <v>11</v>
      </c>
      <c r="T8" s="1">
        <v>4</v>
      </c>
      <c r="U8" s="14">
        <v>3</v>
      </c>
      <c r="V8" s="1">
        <v>11</v>
      </c>
      <c r="W8" s="1">
        <v>62</v>
      </c>
      <c r="X8" s="1">
        <v>94</v>
      </c>
      <c r="Y8" s="1">
        <v>62</v>
      </c>
      <c r="Z8" s="1">
        <v>7</v>
      </c>
      <c r="AA8" s="1">
        <v>131</v>
      </c>
      <c r="AB8" s="1">
        <v>106</v>
      </c>
    </row>
    <row r="9" spans="1:28" ht="16" x14ac:dyDescent="0.2">
      <c r="C9" s="15"/>
      <c r="D9" s="16"/>
      <c r="E9" s="1">
        <v>10</v>
      </c>
      <c r="F9" s="1">
        <v>32</v>
      </c>
      <c r="G9" s="1">
        <v>6</v>
      </c>
      <c r="H9" s="1">
        <v>7</v>
      </c>
      <c r="I9" s="1">
        <v>7</v>
      </c>
      <c r="J9" s="1">
        <v>8</v>
      </c>
      <c r="K9" s="1">
        <v>8</v>
      </c>
      <c r="L9" s="1">
        <v>7</v>
      </c>
      <c r="M9" s="1">
        <v>15</v>
      </c>
      <c r="N9" s="1">
        <v>10</v>
      </c>
      <c r="O9" s="1">
        <v>11</v>
      </c>
      <c r="P9" s="1">
        <v>7</v>
      </c>
      <c r="Q9" s="1">
        <v>12</v>
      </c>
      <c r="R9" s="1">
        <v>11</v>
      </c>
      <c r="S9" s="1">
        <v>6</v>
      </c>
      <c r="T9" s="1">
        <v>7</v>
      </c>
      <c r="U9" s="14">
        <v>13</v>
      </c>
      <c r="V9" s="1">
        <v>8</v>
      </c>
      <c r="W9" s="1">
        <v>9</v>
      </c>
      <c r="X9" s="1">
        <v>14</v>
      </c>
      <c r="Y9" s="1">
        <v>9</v>
      </c>
      <c r="Z9" s="1">
        <v>21</v>
      </c>
      <c r="AA9" s="1">
        <v>27</v>
      </c>
      <c r="AB9" s="1">
        <v>41</v>
      </c>
    </row>
    <row r="10" spans="1:28" ht="16" x14ac:dyDescent="0.2">
      <c r="C10" s="15"/>
      <c r="D10" s="16"/>
      <c r="E10" s="1">
        <v>8</v>
      </c>
      <c r="F10" s="1">
        <v>104</v>
      </c>
      <c r="G10" s="1">
        <v>8</v>
      </c>
      <c r="H10" s="1">
        <v>5</v>
      </c>
      <c r="I10" s="1">
        <v>9</v>
      </c>
      <c r="J10" s="1">
        <v>5</v>
      </c>
      <c r="K10" s="1">
        <v>43</v>
      </c>
      <c r="L10" s="1">
        <v>7</v>
      </c>
      <c r="M10" s="1">
        <v>14</v>
      </c>
      <c r="N10" s="1">
        <v>7</v>
      </c>
      <c r="O10" s="1">
        <v>10</v>
      </c>
      <c r="P10" s="1">
        <v>32</v>
      </c>
      <c r="Q10" s="1">
        <v>6</v>
      </c>
      <c r="R10" s="1">
        <v>16</v>
      </c>
      <c r="S10" s="1">
        <v>7</v>
      </c>
      <c r="T10" s="1">
        <v>6</v>
      </c>
      <c r="U10" s="14">
        <v>20</v>
      </c>
      <c r="V10" s="1">
        <v>18</v>
      </c>
      <c r="W10" s="1">
        <v>7</v>
      </c>
      <c r="X10" s="1">
        <v>9</v>
      </c>
      <c r="Y10" s="1">
        <v>7</v>
      </c>
      <c r="Z10" s="1">
        <v>9</v>
      </c>
      <c r="AA10" s="1">
        <v>7</v>
      </c>
      <c r="AB10" s="1">
        <v>8</v>
      </c>
    </row>
    <row r="11" spans="1:28" ht="16" x14ac:dyDescent="0.2">
      <c r="C11" s="15"/>
      <c r="D11" s="16"/>
      <c r="E11" s="1">
        <v>5</v>
      </c>
      <c r="F11" s="1">
        <v>94</v>
      </c>
      <c r="G11" s="1">
        <v>5</v>
      </c>
      <c r="H11" s="1">
        <v>8</v>
      </c>
      <c r="I11" s="1">
        <v>23</v>
      </c>
      <c r="J11" s="1">
        <v>73</v>
      </c>
      <c r="K11" s="1">
        <v>91</v>
      </c>
      <c r="L11" s="1">
        <v>4</v>
      </c>
      <c r="M11" s="1">
        <v>11</v>
      </c>
      <c r="N11" s="1">
        <v>6</v>
      </c>
      <c r="O11" s="1">
        <v>8</v>
      </c>
      <c r="P11" s="1">
        <v>104</v>
      </c>
      <c r="Q11" s="1">
        <v>8</v>
      </c>
      <c r="R11" s="1">
        <v>8</v>
      </c>
      <c r="S11" s="1">
        <v>8</v>
      </c>
      <c r="T11" s="1">
        <v>4</v>
      </c>
      <c r="U11" s="14">
        <v>8</v>
      </c>
      <c r="V11" s="1">
        <v>31</v>
      </c>
      <c r="W11" s="1">
        <v>8</v>
      </c>
      <c r="X11" s="1">
        <v>6</v>
      </c>
      <c r="Y11" s="1">
        <v>8</v>
      </c>
      <c r="Z11" s="1">
        <v>5</v>
      </c>
      <c r="AA11" s="1">
        <v>4</v>
      </c>
      <c r="AB11" s="1">
        <v>3</v>
      </c>
    </row>
    <row r="12" spans="1:28" ht="16" x14ac:dyDescent="0.2">
      <c r="C12" s="15"/>
      <c r="D12" s="16"/>
      <c r="E12" s="1">
        <v>9</v>
      </c>
      <c r="F12" s="1">
        <v>114</v>
      </c>
      <c r="G12" s="1">
        <v>7</v>
      </c>
      <c r="H12" s="1">
        <v>6</v>
      </c>
      <c r="I12" s="1">
        <v>79</v>
      </c>
      <c r="J12" s="1">
        <v>92</v>
      </c>
      <c r="K12" s="1">
        <v>26</v>
      </c>
      <c r="L12" s="1">
        <v>6</v>
      </c>
      <c r="M12" s="1">
        <v>155</v>
      </c>
      <c r="N12" s="1">
        <v>8</v>
      </c>
      <c r="O12" s="1">
        <v>5</v>
      </c>
      <c r="P12" s="1">
        <v>94</v>
      </c>
      <c r="Q12" s="1">
        <v>5</v>
      </c>
      <c r="R12" s="1">
        <v>33</v>
      </c>
      <c r="S12" s="1">
        <v>9</v>
      </c>
      <c r="T12" s="1">
        <v>16</v>
      </c>
      <c r="U12" s="14">
        <v>6</v>
      </c>
      <c r="V12" s="1">
        <v>5</v>
      </c>
      <c r="W12" s="1">
        <v>8</v>
      </c>
      <c r="X12" s="1">
        <v>15</v>
      </c>
      <c r="Y12" s="1">
        <v>8</v>
      </c>
      <c r="Z12" s="1">
        <v>6</v>
      </c>
      <c r="AA12" s="1">
        <v>11</v>
      </c>
      <c r="AB12" s="1">
        <v>13</v>
      </c>
    </row>
    <row r="13" spans="1:28" ht="16" x14ac:dyDescent="0.2">
      <c r="C13" s="15"/>
      <c r="D13" s="16"/>
      <c r="E13" s="1">
        <v>10</v>
      </c>
      <c r="F13" s="1">
        <v>8</v>
      </c>
      <c r="G13" s="1">
        <v>5</v>
      </c>
      <c r="H13" s="1">
        <v>9</v>
      </c>
      <c r="I13" s="1">
        <v>84</v>
      </c>
      <c r="J13" s="1">
        <v>256</v>
      </c>
      <c r="K13" s="1">
        <v>45</v>
      </c>
      <c r="L13" s="1">
        <v>8</v>
      </c>
      <c r="M13" s="1">
        <v>12</v>
      </c>
      <c r="N13" s="1">
        <v>7</v>
      </c>
      <c r="O13" s="1">
        <v>9</v>
      </c>
      <c r="P13" s="1">
        <v>114</v>
      </c>
      <c r="Q13" s="1">
        <v>7</v>
      </c>
      <c r="R13" s="1">
        <v>4</v>
      </c>
      <c r="S13" s="1">
        <v>9</v>
      </c>
      <c r="T13" s="1">
        <v>8</v>
      </c>
      <c r="U13" s="14">
        <v>7</v>
      </c>
      <c r="V13" s="1">
        <v>7</v>
      </c>
      <c r="W13" s="1">
        <v>7</v>
      </c>
      <c r="X13" s="1">
        <v>55</v>
      </c>
      <c r="Y13" s="1">
        <v>7</v>
      </c>
      <c r="Z13" s="1">
        <v>8</v>
      </c>
      <c r="AA13" s="1">
        <v>13</v>
      </c>
      <c r="AB13" s="1">
        <v>6</v>
      </c>
    </row>
    <row r="14" spans="1:28" ht="16" x14ac:dyDescent="0.2">
      <c r="C14" s="15"/>
      <c r="D14" s="16"/>
      <c r="E14" s="1" t="s">
        <v>1</v>
      </c>
      <c r="F14" s="1">
        <v>7</v>
      </c>
      <c r="G14" s="1">
        <v>5</v>
      </c>
      <c r="H14" s="1">
        <v>31</v>
      </c>
      <c r="I14" s="1">
        <v>80</v>
      </c>
      <c r="J14" s="1">
        <v>282</v>
      </c>
      <c r="K14" s="1">
        <v>70</v>
      </c>
      <c r="L14" s="1">
        <v>8</v>
      </c>
      <c r="M14" s="1">
        <v>148</v>
      </c>
      <c r="N14" s="1">
        <v>10</v>
      </c>
      <c r="O14" s="1">
        <v>10</v>
      </c>
      <c r="P14" s="1">
        <v>8</v>
      </c>
      <c r="Q14" s="1">
        <v>5</v>
      </c>
      <c r="R14" s="1">
        <v>16</v>
      </c>
      <c r="S14" s="1">
        <v>6</v>
      </c>
      <c r="T14" s="1">
        <v>25</v>
      </c>
      <c r="U14" s="14">
        <v>4</v>
      </c>
      <c r="V14" s="1">
        <v>16</v>
      </c>
      <c r="W14" s="1">
        <v>7</v>
      </c>
      <c r="X14" s="1">
        <v>38</v>
      </c>
      <c r="Y14" s="1">
        <v>7</v>
      </c>
      <c r="Z14" s="1">
        <v>9</v>
      </c>
      <c r="AA14" s="1">
        <v>7</v>
      </c>
      <c r="AB14" s="1">
        <v>3</v>
      </c>
    </row>
    <row r="15" spans="1:28" ht="16" x14ac:dyDescent="0.2">
      <c r="C15" s="15"/>
      <c r="D15" s="16"/>
      <c r="E15" s="1">
        <v>9</v>
      </c>
      <c r="F15" s="1">
        <v>15</v>
      </c>
      <c r="G15" s="1">
        <v>11</v>
      </c>
      <c r="H15" s="1">
        <v>6</v>
      </c>
      <c r="I15" s="1">
        <v>75</v>
      </c>
      <c r="J15" s="1">
        <v>6</v>
      </c>
      <c r="K15" s="1">
        <v>85</v>
      </c>
      <c r="L15" s="1">
        <v>8</v>
      </c>
      <c r="M15" s="1">
        <v>8</v>
      </c>
      <c r="N15" s="1">
        <v>9</v>
      </c>
      <c r="O15" s="1">
        <v>7</v>
      </c>
      <c r="P15" s="1">
        <v>7</v>
      </c>
      <c r="Q15" s="1">
        <v>5</v>
      </c>
      <c r="R15" s="1">
        <v>10</v>
      </c>
      <c r="S15" s="1">
        <v>11</v>
      </c>
      <c r="T15" s="1">
        <v>10</v>
      </c>
      <c r="U15" s="14">
        <v>43</v>
      </c>
      <c r="V15" s="1">
        <v>25</v>
      </c>
      <c r="W15" s="1">
        <v>5</v>
      </c>
      <c r="X15" s="1">
        <v>7</v>
      </c>
      <c r="Y15" s="1">
        <v>5</v>
      </c>
      <c r="Z15" s="1">
        <v>5</v>
      </c>
      <c r="AA15" s="1">
        <v>14</v>
      </c>
      <c r="AB15" s="1">
        <v>9</v>
      </c>
    </row>
    <row r="16" spans="1:28" ht="16" x14ac:dyDescent="0.2">
      <c r="C16" s="15"/>
      <c r="D16" s="16"/>
      <c r="E16" s="1">
        <v>16</v>
      </c>
      <c r="F16" s="1">
        <v>11</v>
      </c>
      <c r="G16" s="1">
        <v>9</v>
      </c>
      <c r="H16" s="1">
        <v>6</v>
      </c>
      <c r="I16" s="1">
        <v>6</v>
      </c>
      <c r="J16" s="1">
        <v>6</v>
      </c>
      <c r="K16" s="1">
        <v>5</v>
      </c>
      <c r="L16" s="1">
        <v>6</v>
      </c>
      <c r="M16" s="1">
        <v>12</v>
      </c>
      <c r="N16" s="1">
        <v>7</v>
      </c>
      <c r="O16" s="1">
        <v>9</v>
      </c>
      <c r="P16" s="1">
        <v>15</v>
      </c>
      <c r="Q16" s="1">
        <v>11</v>
      </c>
      <c r="R16" s="1">
        <v>23</v>
      </c>
      <c r="S16" s="1">
        <v>3</v>
      </c>
      <c r="T16" s="1">
        <v>13</v>
      </c>
      <c r="U16" s="14">
        <v>14</v>
      </c>
      <c r="V16" s="1">
        <v>14</v>
      </c>
      <c r="W16" s="1">
        <v>7</v>
      </c>
      <c r="X16" s="1">
        <v>18</v>
      </c>
      <c r="Y16" s="1">
        <v>7</v>
      </c>
      <c r="Z16" s="1">
        <v>21</v>
      </c>
      <c r="AA16" s="1">
        <v>25</v>
      </c>
      <c r="AB16" s="1">
        <v>21</v>
      </c>
    </row>
    <row r="17" spans="3:28" ht="16" x14ac:dyDescent="0.2">
      <c r="C17" s="15"/>
      <c r="D17" s="16"/>
      <c r="E17" s="1">
        <v>5</v>
      </c>
      <c r="F17" s="1">
        <v>13</v>
      </c>
      <c r="G17" s="1">
        <v>8</v>
      </c>
      <c r="H17" s="1">
        <v>4</v>
      </c>
      <c r="I17" s="1">
        <v>9</v>
      </c>
      <c r="J17" s="1">
        <v>28</v>
      </c>
      <c r="K17" s="1">
        <v>6</v>
      </c>
      <c r="M17" s="1">
        <v>9</v>
      </c>
      <c r="N17" s="1">
        <v>7</v>
      </c>
      <c r="O17" s="1">
        <v>16</v>
      </c>
      <c r="P17" s="1">
        <v>11</v>
      </c>
      <c r="Q17" s="1">
        <v>9</v>
      </c>
      <c r="R17" s="1">
        <v>5</v>
      </c>
      <c r="S17" s="1">
        <v>19</v>
      </c>
      <c r="T17" s="1">
        <v>8</v>
      </c>
      <c r="U17" s="14">
        <v>13</v>
      </c>
      <c r="V17" s="1">
        <v>17</v>
      </c>
      <c r="W17" s="1">
        <v>5</v>
      </c>
      <c r="X17" s="1">
        <v>9</v>
      </c>
      <c r="Y17" s="1">
        <v>5</v>
      </c>
      <c r="Z17" s="1">
        <v>9</v>
      </c>
      <c r="AA17" s="1">
        <v>23</v>
      </c>
      <c r="AB17" s="1">
        <v>4</v>
      </c>
    </row>
    <row r="18" spans="3:28" ht="16" x14ac:dyDescent="0.2">
      <c r="C18" s="15"/>
      <c r="D18" s="16"/>
      <c r="E18" s="1">
        <v>6</v>
      </c>
      <c r="F18" s="1">
        <v>8</v>
      </c>
      <c r="G18" s="1">
        <v>7</v>
      </c>
      <c r="H18" s="1">
        <v>10</v>
      </c>
      <c r="I18" s="1">
        <v>9</v>
      </c>
      <c r="J18" s="1">
        <v>3</v>
      </c>
      <c r="K18" s="1">
        <v>7</v>
      </c>
      <c r="M18" s="1"/>
      <c r="N18" s="1">
        <v>8</v>
      </c>
      <c r="O18" s="1">
        <v>5</v>
      </c>
      <c r="P18" s="1">
        <v>13</v>
      </c>
      <c r="Q18" s="1">
        <v>8</v>
      </c>
      <c r="R18" s="1">
        <v>26</v>
      </c>
      <c r="S18" s="1">
        <v>5</v>
      </c>
      <c r="T18" s="1">
        <v>17</v>
      </c>
      <c r="U18" s="14">
        <v>6</v>
      </c>
      <c r="V18" s="1">
        <v>26</v>
      </c>
      <c r="W18" s="1">
        <v>6</v>
      </c>
      <c r="X18" s="1">
        <v>9</v>
      </c>
      <c r="Y18" s="1">
        <v>6</v>
      </c>
      <c r="Z18" s="1">
        <v>7</v>
      </c>
      <c r="AA18" s="1">
        <v>115</v>
      </c>
      <c r="AB18" s="1">
        <v>16</v>
      </c>
    </row>
    <row r="19" spans="3:28" ht="16" x14ac:dyDescent="0.2">
      <c r="C19" s="15"/>
      <c r="D19" s="16"/>
      <c r="E19" s="1">
        <v>6</v>
      </c>
      <c r="F19" s="1">
        <v>112</v>
      </c>
      <c r="G19" s="1">
        <v>7</v>
      </c>
      <c r="H19" s="1">
        <v>7</v>
      </c>
      <c r="I19" s="1">
        <v>8</v>
      </c>
      <c r="J19" s="1">
        <v>6</v>
      </c>
      <c r="K19" s="1">
        <v>11</v>
      </c>
      <c r="M19" s="1"/>
      <c r="N19" s="1">
        <v>9</v>
      </c>
      <c r="O19" s="1">
        <v>6</v>
      </c>
      <c r="P19" s="1">
        <v>8</v>
      </c>
      <c r="Q19" s="1">
        <v>7</v>
      </c>
      <c r="R19" s="1">
        <v>17</v>
      </c>
      <c r="S19" s="1">
        <v>10</v>
      </c>
      <c r="T19" s="1">
        <v>6</v>
      </c>
      <c r="U19" s="14">
        <v>5</v>
      </c>
      <c r="V19" s="1">
        <v>19</v>
      </c>
      <c r="W19" s="1">
        <v>6</v>
      </c>
      <c r="X19" s="1">
        <v>4</v>
      </c>
      <c r="Y19" s="1">
        <v>6</v>
      </c>
      <c r="Z19" s="1">
        <v>8</v>
      </c>
      <c r="AA19" s="1">
        <v>92</v>
      </c>
      <c r="AB19" s="1">
        <v>7</v>
      </c>
    </row>
    <row r="20" spans="3:28" ht="16" x14ac:dyDescent="0.2">
      <c r="C20" s="15"/>
      <c r="D20" s="16"/>
      <c r="E20" s="1">
        <v>6</v>
      </c>
      <c r="F20" s="1">
        <v>8</v>
      </c>
      <c r="G20" s="1">
        <v>114</v>
      </c>
      <c r="I20" s="1">
        <v>8</v>
      </c>
      <c r="J20" s="1">
        <v>20</v>
      </c>
      <c r="K20" s="1">
        <v>27</v>
      </c>
      <c r="M20" s="1"/>
      <c r="N20" s="1">
        <v>7</v>
      </c>
      <c r="O20" s="1">
        <v>6</v>
      </c>
      <c r="P20" s="1">
        <v>112</v>
      </c>
      <c r="Q20" s="1">
        <v>7</v>
      </c>
      <c r="R20" s="1">
        <v>3</v>
      </c>
      <c r="S20" s="1">
        <v>7</v>
      </c>
      <c r="T20" s="1">
        <v>9</v>
      </c>
      <c r="U20" s="14">
        <v>7</v>
      </c>
      <c r="V20" s="1">
        <v>3</v>
      </c>
      <c r="W20" s="1">
        <v>20</v>
      </c>
      <c r="X20" s="1">
        <v>18</v>
      </c>
      <c r="Y20" s="1">
        <v>20</v>
      </c>
      <c r="Z20" s="1">
        <v>14</v>
      </c>
      <c r="AA20" s="1">
        <v>6</v>
      </c>
      <c r="AB20" s="1">
        <v>6</v>
      </c>
    </row>
    <row r="21" spans="3:28" ht="16" x14ac:dyDescent="0.2">
      <c r="C21" s="15"/>
      <c r="D21" s="16"/>
      <c r="E21" s="1"/>
      <c r="F21" s="1">
        <v>5</v>
      </c>
      <c r="G21" s="1">
        <v>129</v>
      </c>
      <c r="I21" s="1">
        <v>36</v>
      </c>
      <c r="J21" s="1">
        <v>43</v>
      </c>
      <c r="K21" s="1">
        <v>86</v>
      </c>
      <c r="M21" s="1"/>
      <c r="N21" s="1">
        <v>6</v>
      </c>
      <c r="O21" s="1">
        <v>6</v>
      </c>
      <c r="P21" s="1">
        <v>8</v>
      </c>
      <c r="Q21" s="1">
        <v>114</v>
      </c>
      <c r="R21" s="1">
        <v>19</v>
      </c>
      <c r="S21" s="1">
        <v>9</v>
      </c>
      <c r="T21" s="1">
        <v>18</v>
      </c>
      <c r="U21" s="14">
        <v>7</v>
      </c>
      <c r="V21" s="1">
        <v>12</v>
      </c>
      <c r="W21" s="1">
        <v>10</v>
      </c>
      <c r="X21" s="1">
        <v>16</v>
      </c>
      <c r="Y21" s="1">
        <v>10</v>
      </c>
      <c r="Z21" s="1">
        <v>5</v>
      </c>
      <c r="AA21" s="1">
        <v>4</v>
      </c>
      <c r="AB21" s="1">
        <v>19</v>
      </c>
    </row>
    <row r="22" spans="3:28" ht="16" x14ac:dyDescent="0.2">
      <c r="C22" s="15"/>
      <c r="D22" s="16"/>
      <c r="E22" s="1"/>
      <c r="F22" s="1">
        <v>9</v>
      </c>
      <c r="G22" s="1">
        <v>102</v>
      </c>
      <c r="I22" s="1">
        <v>4</v>
      </c>
      <c r="J22" s="1">
        <v>91</v>
      </c>
      <c r="K22" s="1">
        <v>89</v>
      </c>
      <c r="M22" s="1"/>
      <c r="P22" s="1">
        <v>5</v>
      </c>
      <c r="Q22" s="1">
        <v>129</v>
      </c>
      <c r="R22" s="1">
        <v>16</v>
      </c>
      <c r="S22" s="1">
        <v>29</v>
      </c>
      <c r="T22" s="1">
        <v>14</v>
      </c>
      <c r="U22" s="14">
        <v>11</v>
      </c>
      <c r="V22" s="1">
        <v>40</v>
      </c>
      <c r="W22" s="1">
        <v>6</v>
      </c>
      <c r="X22" s="1">
        <v>6</v>
      </c>
      <c r="Y22" s="1">
        <v>6</v>
      </c>
      <c r="Z22" s="1">
        <v>11</v>
      </c>
      <c r="AA22" s="1">
        <v>8</v>
      </c>
      <c r="AB22" s="1">
        <v>5</v>
      </c>
    </row>
    <row r="23" spans="3:28" ht="16" x14ac:dyDescent="0.2">
      <c r="C23" s="15"/>
      <c r="D23" s="16"/>
      <c r="E23" s="1"/>
      <c r="G23" s="1">
        <v>119</v>
      </c>
      <c r="I23" s="1">
        <v>7</v>
      </c>
      <c r="J23" s="1">
        <v>91</v>
      </c>
      <c r="K23" s="1">
        <v>88</v>
      </c>
      <c r="M23" s="1"/>
      <c r="P23" s="1">
        <v>9</v>
      </c>
      <c r="Q23" s="1">
        <v>102</v>
      </c>
      <c r="R23" s="1">
        <v>4</v>
      </c>
      <c r="S23" s="1">
        <v>3</v>
      </c>
      <c r="T23" s="1">
        <v>6</v>
      </c>
      <c r="U23" s="14">
        <v>7</v>
      </c>
      <c r="V23" s="1">
        <v>41</v>
      </c>
      <c r="W23" s="1">
        <v>6</v>
      </c>
      <c r="X23" s="1">
        <v>15</v>
      </c>
      <c r="Y23" s="1">
        <v>6</v>
      </c>
      <c r="Z23" s="1">
        <v>5</v>
      </c>
      <c r="AA23" s="1">
        <v>6</v>
      </c>
      <c r="AB23" s="1">
        <v>8</v>
      </c>
    </row>
    <row r="24" spans="3:28" ht="16" x14ac:dyDescent="0.2">
      <c r="C24" s="15"/>
      <c r="D24" s="16"/>
      <c r="E24" s="1"/>
      <c r="G24" s="1">
        <v>141</v>
      </c>
      <c r="J24" s="1">
        <v>70</v>
      </c>
      <c r="K24" s="1">
        <v>66</v>
      </c>
      <c r="M24" s="1"/>
      <c r="Q24" s="1">
        <v>119</v>
      </c>
      <c r="R24" s="1">
        <v>9</v>
      </c>
      <c r="S24" s="1">
        <v>7</v>
      </c>
      <c r="T24" s="1">
        <v>22</v>
      </c>
      <c r="U24" s="14">
        <v>9</v>
      </c>
      <c r="V24" s="1">
        <v>32</v>
      </c>
      <c r="W24" s="1">
        <v>9</v>
      </c>
      <c r="X24" s="1">
        <v>28</v>
      </c>
      <c r="Y24" s="1">
        <v>9</v>
      </c>
      <c r="Z24" s="1">
        <v>5</v>
      </c>
      <c r="AA24" s="1">
        <v>8</v>
      </c>
      <c r="AB24" s="1">
        <v>17</v>
      </c>
    </row>
    <row r="25" spans="3:28" ht="16" x14ac:dyDescent="0.2">
      <c r="C25" s="15"/>
      <c r="D25" s="16"/>
      <c r="E25" s="1"/>
      <c r="G25" s="1">
        <v>162</v>
      </c>
      <c r="J25" s="1">
        <v>78</v>
      </c>
      <c r="K25" s="1">
        <v>65</v>
      </c>
      <c r="M25" s="1"/>
      <c r="Q25" s="1">
        <v>141</v>
      </c>
      <c r="R25" s="1">
        <v>7</v>
      </c>
      <c r="S25" s="1">
        <v>11</v>
      </c>
      <c r="T25" s="1">
        <v>25</v>
      </c>
      <c r="U25" s="14">
        <v>11</v>
      </c>
      <c r="V25" s="1">
        <v>14</v>
      </c>
      <c r="W25" s="1">
        <v>7</v>
      </c>
      <c r="X25" s="1">
        <v>18</v>
      </c>
      <c r="Y25" s="1">
        <v>7</v>
      </c>
      <c r="Z25" s="1">
        <v>6</v>
      </c>
      <c r="AA25" s="1">
        <v>8</v>
      </c>
      <c r="AB25" s="1">
        <v>5</v>
      </c>
    </row>
    <row r="26" spans="3:28" ht="16" x14ac:dyDescent="0.2">
      <c r="C26" s="15"/>
      <c r="D26" s="16"/>
      <c r="E26" s="1"/>
      <c r="J26" s="1">
        <v>84</v>
      </c>
      <c r="K26" s="1">
        <v>5</v>
      </c>
      <c r="M26" s="1"/>
      <c r="Q26" s="1">
        <v>162</v>
      </c>
      <c r="R26" s="1">
        <v>13</v>
      </c>
      <c r="S26" s="1">
        <v>5</v>
      </c>
      <c r="T26" s="1">
        <v>18</v>
      </c>
      <c r="U26" s="14">
        <v>13</v>
      </c>
      <c r="V26" s="1">
        <v>27</v>
      </c>
      <c r="W26" s="1">
        <v>9</v>
      </c>
      <c r="X26" s="1">
        <v>4</v>
      </c>
      <c r="Y26" s="1">
        <v>9</v>
      </c>
      <c r="Z26" s="1">
        <v>7</v>
      </c>
      <c r="AA26" s="1">
        <v>7</v>
      </c>
      <c r="AB26" s="1">
        <v>6</v>
      </c>
    </row>
    <row r="27" spans="3:28" ht="16" x14ac:dyDescent="0.2">
      <c r="C27" s="15"/>
      <c r="D27" s="16"/>
      <c r="E27" s="1"/>
      <c r="J27" s="1">
        <v>88</v>
      </c>
      <c r="K27" s="1">
        <v>31</v>
      </c>
      <c r="M27" s="1"/>
      <c r="R27" s="1">
        <v>12</v>
      </c>
      <c r="S27" s="1">
        <v>8</v>
      </c>
      <c r="T27" s="1">
        <v>36</v>
      </c>
      <c r="U27" s="14">
        <v>7</v>
      </c>
      <c r="V27" s="1">
        <v>41</v>
      </c>
      <c r="W27" s="1">
        <v>4</v>
      </c>
      <c r="X27" s="1">
        <v>12</v>
      </c>
      <c r="Y27" s="1">
        <v>4</v>
      </c>
      <c r="Z27" s="1">
        <v>6</v>
      </c>
      <c r="AA27" s="1">
        <v>15</v>
      </c>
      <c r="AB27" s="1">
        <v>3</v>
      </c>
    </row>
    <row r="28" spans="3:28" ht="16" x14ac:dyDescent="0.2">
      <c r="C28" s="15"/>
      <c r="D28" s="16"/>
      <c r="E28" s="1"/>
      <c r="J28" s="1">
        <v>4</v>
      </c>
      <c r="K28" s="1">
        <v>26</v>
      </c>
      <c r="M28" s="1"/>
      <c r="R28" s="1">
        <v>5</v>
      </c>
      <c r="S28" s="1">
        <v>15</v>
      </c>
      <c r="T28" s="1">
        <v>20</v>
      </c>
      <c r="U28" s="14">
        <v>10</v>
      </c>
      <c r="V28" s="1">
        <v>11</v>
      </c>
      <c r="W28" s="1">
        <v>5</v>
      </c>
      <c r="X28" s="1">
        <v>6</v>
      </c>
      <c r="Y28" s="1">
        <v>5</v>
      </c>
      <c r="Z28" s="1">
        <v>5</v>
      </c>
      <c r="AA28" s="1">
        <v>6</v>
      </c>
      <c r="AB28" s="1">
        <v>5</v>
      </c>
    </row>
    <row r="29" spans="3:28" ht="16" x14ac:dyDescent="0.2">
      <c r="C29" s="15"/>
      <c r="D29" s="16"/>
      <c r="E29" s="1"/>
      <c r="J29" s="1">
        <v>7</v>
      </c>
      <c r="K29" s="1">
        <v>8</v>
      </c>
      <c r="M29" s="1"/>
      <c r="R29" s="1">
        <v>13</v>
      </c>
      <c r="S29" s="1">
        <v>11</v>
      </c>
      <c r="T29" s="1">
        <v>5</v>
      </c>
      <c r="U29" s="14">
        <v>6</v>
      </c>
      <c r="V29" s="1">
        <v>5</v>
      </c>
      <c r="W29" s="1">
        <v>13</v>
      </c>
      <c r="X29" s="1">
        <v>11</v>
      </c>
      <c r="Y29" s="1">
        <v>13</v>
      </c>
      <c r="Z29" s="1">
        <v>5</v>
      </c>
      <c r="AA29" s="1">
        <v>6</v>
      </c>
      <c r="AB29" s="1">
        <v>9</v>
      </c>
    </row>
    <row r="30" spans="3:28" ht="16" x14ac:dyDescent="0.2">
      <c r="C30" s="15"/>
      <c r="D30" s="16"/>
      <c r="E30" s="1"/>
      <c r="M30" s="1"/>
      <c r="R30" s="1">
        <v>38</v>
      </c>
      <c r="S30" s="1">
        <v>8</v>
      </c>
      <c r="T30" s="1">
        <v>10</v>
      </c>
      <c r="U30" s="14">
        <v>20</v>
      </c>
      <c r="V30" s="1">
        <v>22</v>
      </c>
      <c r="W30" s="1">
        <v>4</v>
      </c>
      <c r="X30" s="1">
        <v>15</v>
      </c>
      <c r="Y30" s="1">
        <v>4</v>
      </c>
      <c r="Z30" s="1">
        <v>8</v>
      </c>
      <c r="AA30" s="1">
        <v>18</v>
      </c>
      <c r="AB30" s="1">
        <v>4</v>
      </c>
    </row>
    <row r="31" spans="3:28" ht="16" x14ac:dyDescent="0.2">
      <c r="C31" s="15"/>
      <c r="D31" s="16"/>
      <c r="E31" s="1"/>
      <c r="M31" s="1"/>
      <c r="R31" s="1">
        <v>61</v>
      </c>
      <c r="S31" s="1">
        <v>9</v>
      </c>
      <c r="T31" s="1">
        <v>13</v>
      </c>
      <c r="U31" s="14">
        <v>8</v>
      </c>
      <c r="V31" s="1">
        <v>24</v>
      </c>
      <c r="W31" s="1">
        <v>7</v>
      </c>
      <c r="X31" s="1">
        <v>6</v>
      </c>
      <c r="Y31" s="1">
        <v>7</v>
      </c>
      <c r="Z31" s="1">
        <v>8</v>
      </c>
      <c r="AA31" s="1">
        <v>4</v>
      </c>
      <c r="AB31" s="1">
        <v>8</v>
      </c>
    </row>
    <row r="32" spans="3:28" ht="16" x14ac:dyDescent="0.2">
      <c r="C32" s="15"/>
      <c r="D32" s="16"/>
      <c r="E32" s="1"/>
      <c r="M32" s="1"/>
      <c r="R32" s="1">
        <v>7</v>
      </c>
      <c r="S32" s="1">
        <v>5</v>
      </c>
      <c r="T32" s="1">
        <v>6</v>
      </c>
      <c r="U32" s="14">
        <v>10</v>
      </c>
      <c r="V32" s="1">
        <v>35</v>
      </c>
      <c r="W32" s="1">
        <v>9</v>
      </c>
      <c r="X32" s="1">
        <v>7</v>
      </c>
      <c r="Y32" s="1">
        <v>9</v>
      </c>
      <c r="Z32" s="1">
        <v>29</v>
      </c>
      <c r="AA32" s="1">
        <v>7</v>
      </c>
      <c r="AB32" s="1">
        <v>9</v>
      </c>
    </row>
    <row r="33" spans="3:28" ht="16" x14ac:dyDescent="0.2">
      <c r="C33" s="15"/>
      <c r="D33" s="16"/>
      <c r="E33" s="1"/>
      <c r="M33" s="1"/>
      <c r="R33" s="1">
        <v>18</v>
      </c>
      <c r="S33" s="1">
        <v>7</v>
      </c>
      <c r="T33" s="1">
        <v>8</v>
      </c>
      <c r="U33" s="14">
        <v>26</v>
      </c>
      <c r="V33" s="1">
        <v>16</v>
      </c>
      <c r="W33" s="1">
        <v>28</v>
      </c>
      <c r="X33" s="1">
        <v>9</v>
      </c>
      <c r="Y33" s="1">
        <v>28</v>
      </c>
      <c r="Z33" s="1">
        <v>11</v>
      </c>
      <c r="AA33" s="1">
        <v>8</v>
      </c>
      <c r="AB33" s="1">
        <v>6</v>
      </c>
    </row>
    <row r="34" spans="3:28" ht="16" x14ac:dyDescent="0.2">
      <c r="C34" s="15"/>
      <c r="D34" s="16"/>
      <c r="E34" s="1"/>
      <c r="M34" s="1"/>
      <c r="R34" s="1">
        <v>21</v>
      </c>
      <c r="S34" s="1">
        <v>8</v>
      </c>
      <c r="T34" s="1">
        <v>6</v>
      </c>
      <c r="U34" s="14">
        <v>8</v>
      </c>
      <c r="V34" s="1">
        <v>9</v>
      </c>
      <c r="W34" s="1">
        <v>5</v>
      </c>
      <c r="X34" s="1">
        <v>20</v>
      </c>
      <c r="Y34" s="1">
        <v>5</v>
      </c>
      <c r="Z34" s="1">
        <v>7</v>
      </c>
      <c r="AA34" s="1">
        <v>10</v>
      </c>
      <c r="AB34" s="1">
        <v>6</v>
      </c>
    </row>
    <row r="35" spans="3:28" ht="16" x14ac:dyDescent="0.2">
      <c r="C35" s="15"/>
      <c r="D35" s="16"/>
      <c r="E35" s="1"/>
      <c r="M35" s="1"/>
      <c r="R35" s="1">
        <v>18</v>
      </c>
      <c r="S35" s="1">
        <v>6</v>
      </c>
      <c r="T35" s="1">
        <v>20</v>
      </c>
      <c r="U35" s="14">
        <v>16</v>
      </c>
      <c r="V35" s="1">
        <v>12</v>
      </c>
      <c r="W35" s="1">
        <v>8</v>
      </c>
      <c r="X35" s="1">
        <v>23</v>
      </c>
      <c r="Y35" s="1">
        <v>8</v>
      </c>
      <c r="Z35" s="1">
        <v>7</v>
      </c>
      <c r="AA35" s="1">
        <v>5</v>
      </c>
      <c r="AB35" s="1">
        <v>5</v>
      </c>
    </row>
    <row r="36" spans="3:28" ht="16" x14ac:dyDescent="0.2">
      <c r="C36" s="15"/>
      <c r="D36" s="16"/>
      <c r="E36" s="1"/>
      <c r="M36" s="1"/>
      <c r="R36" s="1">
        <v>3</v>
      </c>
      <c r="S36" s="1">
        <v>18</v>
      </c>
      <c r="T36" s="1">
        <v>10</v>
      </c>
      <c r="U36" s="14">
        <v>7</v>
      </c>
      <c r="V36" s="1">
        <v>24</v>
      </c>
      <c r="W36" s="1">
        <v>8</v>
      </c>
      <c r="X36" s="1">
        <v>12</v>
      </c>
      <c r="Y36" s="1">
        <v>8</v>
      </c>
      <c r="Z36" s="1">
        <v>6</v>
      </c>
      <c r="AA36" s="1">
        <v>7</v>
      </c>
      <c r="AB36" s="1">
        <v>11</v>
      </c>
    </row>
    <row r="37" spans="3:28" ht="16" x14ac:dyDescent="0.2">
      <c r="C37" s="15"/>
      <c r="D37" s="16"/>
      <c r="E37" s="1"/>
      <c r="M37" s="1"/>
      <c r="R37" s="1">
        <v>12</v>
      </c>
      <c r="S37" s="1">
        <v>6</v>
      </c>
      <c r="T37" s="1">
        <v>7</v>
      </c>
      <c r="U37" s="14">
        <v>20</v>
      </c>
      <c r="V37" s="1">
        <v>20</v>
      </c>
      <c r="W37" s="1">
        <v>10</v>
      </c>
      <c r="X37" s="1">
        <v>7</v>
      </c>
      <c r="Y37" s="1">
        <v>10</v>
      </c>
      <c r="Z37" s="1">
        <v>9</v>
      </c>
      <c r="AA37" s="1">
        <v>6</v>
      </c>
      <c r="AB37" s="1">
        <v>4</v>
      </c>
    </row>
    <row r="38" spans="3:28" ht="16" x14ac:dyDescent="0.2">
      <c r="C38" s="15"/>
      <c r="D38" s="16"/>
      <c r="E38" s="1"/>
      <c r="M38" s="1"/>
      <c r="R38" s="1">
        <v>16</v>
      </c>
      <c r="S38" s="1">
        <v>4</v>
      </c>
      <c r="T38" s="1">
        <v>15</v>
      </c>
      <c r="U38" s="14">
        <v>15</v>
      </c>
      <c r="V38" s="1">
        <v>35</v>
      </c>
      <c r="W38" s="1">
        <v>7</v>
      </c>
      <c r="X38" s="1">
        <v>17</v>
      </c>
      <c r="Y38" s="1">
        <v>7</v>
      </c>
      <c r="Z38" s="1"/>
      <c r="AA38" s="1">
        <v>19</v>
      </c>
      <c r="AB38" s="1">
        <v>6</v>
      </c>
    </row>
    <row r="39" spans="3:28" ht="16" x14ac:dyDescent="0.2">
      <c r="C39" s="15"/>
      <c r="D39" s="16"/>
      <c r="E39" s="1"/>
      <c r="M39" s="1"/>
      <c r="R39" s="1">
        <v>24</v>
      </c>
      <c r="S39" s="1">
        <v>6</v>
      </c>
      <c r="T39" s="1">
        <v>7</v>
      </c>
      <c r="U39" s="14">
        <v>7</v>
      </c>
      <c r="V39" s="1">
        <v>6</v>
      </c>
      <c r="W39" s="1">
        <v>9</v>
      </c>
      <c r="X39" s="1">
        <v>10</v>
      </c>
      <c r="Y39" s="1">
        <v>9</v>
      </c>
      <c r="Z39" s="1"/>
      <c r="AA39" s="1">
        <v>6</v>
      </c>
      <c r="AB39" s="1">
        <v>21</v>
      </c>
    </row>
    <row r="40" spans="3:28" ht="16" x14ac:dyDescent="0.2">
      <c r="C40" s="15"/>
      <c r="D40" s="16"/>
      <c r="E40" s="1"/>
      <c r="M40" s="1"/>
      <c r="R40" s="1">
        <v>5</v>
      </c>
      <c r="S40" s="1">
        <v>19</v>
      </c>
      <c r="T40" s="1">
        <v>12</v>
      </c>
      <c r="U40" s="14">
        <v>9</v>
      </c>
      <c r="V40" s="1">
        <v>11</v>
      </c>
      <c r="W40" s="1">
        <v>8</v>
      </c>
      <c r="X40" s="1">
        <v>11</v>
      </c>
      <c r="Y40" s="1">
        <v>8</v>
      </c>
      <c r="Z40" s="1"/>
      <c r="AA40" s="1">
        <v>6</v>
      </c>
      <c r="AB40" s="1">
        <v>7</v>
      </c>
    </row>
    <row r="41" spans="3:28" ht="16" x14ac:dyDescent="0.2">
      <c r="C41" s="15"/>
      <c r="D41" s="16"/>
      <c r="E41" s="1"/>
      <c r="M41" s="1"/>
      <c r="R41" s="1">
        <v>13</v>
      </c>
      <c r="S41" s="1">
        <v>3</v>
      </c>
      <c r="T41" s="1">
        <v>20</v>
      </c>
      <c r="U41" s="14">
        <v>23</v>
      </c>
      <c r="V41" s="1">
        <v>7</v>
      </c>
      <c r="W41" s="1">
        <v>8</v>
      </c>
      <c r="X41" s="1">
        <v>12</v>
      </c>
      <c r="Y41" s="1">
        <v>8</v>
      </c>
      <c r="Z41" s="1"/>
      <c r="AA41" s="1">
        <v>8</v>
      </c>
      <c r="AB41" s="1">
        <v>5</v>
      </c>
    </row>
    <row r="42" spans="3:28" ht="16" x14ac:dyDescent="0.2">
      <c r="C42" s="15"/>
      <c r="D42" s="16"/>
      <c r="E42" s="1"/>
      <c r="M42" s="1"/>
      <c r="R42" s="1">
        <v>9</v>
      </c>
      <c r="S42" s="1">
        <v>19</v>
      </c>
      <c r="T42" s="1">
        <v>7</v>
      </c>
      <c r="U42" s="14">
        <v>5</v>
      </c>
      <c r="V42" s="1">
        <v>17</v>
      </c>
      <c r="W42" s="1">
        <v>9</v>
      </c>
      <c r="X42" s="1">
        <v>7</v>
      </c>
      <c r="Y42" s="1">
        <v>9</v>
      </c>
      <c r="Z42" s="1"/>
      <c r="AA42" s="1">
        <v>8</v>
      </c>
      <c r="AB42" s="1">
        <v>5</v>
      </c>
    </row>
    <row r="43" spans="3:28" ht="16" x14ac:dyDescent="0.2">
      <c r="C43" s="15"/>
      <c r="D43" s="16"/>
      <c r="E43" s="1"/>
      <c r="M43" s="1"/>
      <c r="R43" s="1">
        <v>4</v>
      </c>
      <c r="S43" s="1">
        <v>7</v>
      </c>
      <c r="T43" s="1">
        <v>13</v>
      </c>
      <c r="U43" s="14">
        <v>22</v>
      </c>
      <c r="V43" s="1">
        <v>26</v>
      </c>
      <c r="W43" s="1">
        <v>13</v>
      </c>
      <c r="X43" s="1">
        <v>25</v>
      </c>
      <c r="Y43" s="1">
        <v>13</v>
      </c>
      <c r="Z43" s="1"/>
      <c r="AA43" s="1">
        <v>6</v>
      </c>
      <c r="AB43" s="1">
        <v>11</v>
      </c>
    </row>
    <row r="44" spans="3:28" ht="16" x14ac:dyDescent="0.2">
      <c r="C44" s="15"/>
      <c r="D44" s="16"/>
      <c r="E44" s="1"/>
      <c r="M44" s="1"/>
      <c r="R44" s="1">
        <v>11</v>
      </c>
      <c r="S44" s="1">
        <v>6</v>
      </c>
      <c r="T44" s="1">
        <v>8</v>
      </c>
      <c r="U44" s="14">
        <v>14</v>
      </c>
      <c r="V44" s="1">
        <v>28</v>
      </c>
      <c r="W44" s="1">
        <v>5</v>
      </c>
      <c r="X44" s="1">
        <v>16</v>
      </c>
      <c r="Y44" s="1">
        <v>5</v>
      </c>
      <c r="Z44" s="1"/>
      <c r="AA44" s="1">
        <v>59</v>
      </c>
      <c r="AB44" s="1">
        <v>11</v>
      </c>
    </row>
    <row r="45" spans="3:28" ht="16" x14ac:dyDescent="0.2">
      <c r="C45" s="15"/>
      <c r="D45" s="16"/>
      <c r="L45" s="5"/>
      <c r="M45" s="1"/>
      <c r="R45" s="1">
        <v>4</v>
      </c>
      <c r="S45" s="1">
        <v>7</v>
      </c>
      <c r="T45" s="1">
        <v>8</v>
      </c>
      <c r="U45" s="14">
        <v>118</v>
      </c>
      <c r="V45" s="1">
        <v>9</v>
      </c>
      <c r="W45" s="1">
        <v>7</v>
      </c>
      <c r="X45" s="1">
        <v>5</v>
      </c>
      <c r="Y45" s="1">
        <v>7</v>
      </c>
      <c r="Z45" s="1"/>
      <c r="AA45" s="1">
        <v>7</v>
      </c>
      <c r="AB45" s="1">
        <v>6</v>
      </c>
    </row>
    <row r="46" spans="3:28" ht="16" x14ac:dyDescent="0.2">
      <c r="C46" s="15"/>
      <c r="D46" s="16"/>
      <c r="L46" s="5"/>
      <c r="M46" s="1"/>
      <c r="R46" s="1">
        <v>25</v>
      </c>
      <c r="S46" s="1">
        <v>9</v>
      </c>
      <c r="T46" s="1">
        <v>10</v>
      </c>
      <c r="U46" s="14">
        <v>10</v>
      </c>
      <c r="V46" s="1">
        <v>30</v>
      </c>
      <c r="W46" s="1">
        <v>9</v>
      </c>
      <c r="X46" s="1">
        <v>12</v>
      </c>
      <c r="Y46" s="1">
        <v>9</v>
      </c>
      <c r="Z46" s="1"/>
      <c r="AA46" s="1">
        <v>15</v>
      </c>
      <c r="AB46" s="1">
        <v>5</v>
      </c>
    </row>
    <row r="47" spans="3:28" ht="16" x14ac:dyDescent="0.2">
      <c r="C47" s="15"/>
      <c r="D47" s="16"/>
      <c r="L47" s="5"/>
      <c r="M47" s="1"/>
      <c r="R47" s="1">
        <v>18</v>
      </c>
      <c r="S47" s="1">
        <v>8</v>
      </c>
      <c r="T47" s="1">
        <v>15</v>
      </c>
      <c r="U47" s="14">
        <v>7</v>
      </c>
      <c r="V47" s="1">
        <v>46</v>
      </c>
      <c r="W47" s="1">
        <v>9</v>
      </c>
      <c r="X47" s="1">
        <v>19</v>
      </c>
      <c r="Y47" s="1">
        <v>9</v>
      </c>
      <c r="Z47" s="1"/>
      <c r="AA47" s="1">
        <v>5</v>
      </c>
      <c r="AB47" s="1">
        <v>8</v>
      </c>
    </row>
    <row r="48" spans="3:28" x14ac:dyDescent="0.2">
      <c r="C48" s="15"/>
      <c r="D48" s="16"/>
      <c r="L48" s="5"/>
      <c r="M48" s="1"/>
      <c r="R48" s="1">
        <v>14</v>
      </c>
      <c r="S48" s="1">
        <v>9</v>
      </c>
      <c r="T48" s="1">
        <v>38</v>
      </c>
      <c r="V48" s="1">
        <v>21</v>
      </c>
      <c r="W48" s="1">
        <v>5</v>
      </c>
      <c r="X48" s="1">
        <v>11</v>
      </c>
      <c r="Y48" s="1">
        <v>5</v>
      </c>
      <c r="Z48" s="1"/>
      <c r="AA48" s="1">
        <v>4</v>
      </c>
      <c r="AB48" s="1">
        <v>8</v>
      </c>
    </row>
    <row r="49" spans="3:28" x14ac:dyDescent="0.2">
      <c r="C49" s="15"/>
      <c r="D49" s="16"/>
      <c r="L49" s="5"/>
      <c r="M49" s="1"/>
      <c r="R49" s="1">
        <v>3</v>
      </c>
      <c r="S49" s="1">
        <v>75</v>
      </c>
      <c r="T49" s="1">
        <v>3</v>
      </c>
      <c r="V49" s="1">
        <v>14</v>
      </c>
      <c r="W49" s="1">
        <v>11</v>
      </c>
      <c r="X49" s="1">
        <v>17</v>
      </c>
      <c r="Y49" s="1">
        <v>11</v>
      </c>
      <c r="Z49" s="1"/>
      <c r="AA49" s="1">
        <v>3</v>
      </c>
      <c r="AB49" s="1">
        <v>9</v>
      </c>
    </row>
    <row r="50" spans="3:28" x14ac:dyDescent="0.2">
      <c r="C50" s="15"/>
      <c r="D50" s="16"/>
      <c r="L50" s="5"/>
      <c r="M50" s="1"/>
      <c r="R50" s="1">
        <v>12</v>
      </c>
      <c r="S50" s="1">
        <v>137</v>
      </c>
      <c r="T50" s="1">
        <v>11</v>
      </c>
      <c r="V50" s="1">
        <v>27</v>
      </c>
      <c r="X50" s="1">
        <v>17</v>
      </c>
      <c r="Y50" s="5"/>
      <c r="AA50" s="1">
        <v>3</v>
      </c>
      <c r="AB50" s="1">
        <v>81</v>
      </c>
    </row>
    <row r="51" spans="3:28" x14ac:dyDescent="0.2">
      <c r="C51" s="15"/>
      <c r="D51" s="16"/>
      <c r="L51" s="5"/>
      <c r="M51" s="1"/>
      <c r="R51" s="1">
        <v>7</v>
      </c>
      <c r="S51" s="1">
        <v>125</v>
      </c>
      <c r="T51" s="1">
        <v>29</v>
      </c>
      <c r="V51" s="1">
        <v>9</v>
      </c>
      <c r="X51" s="1">
        <v>4</v>
      </c>
      <c r="Y51" s="5"/>
      <c r="AA51" s="1">
        <v>6</v>
      </c>
      <c r="AB51" s="1">
        <v>4</v>
      </c>
    </row>
    <row r="52" spans="3:28" x14ac:dyDescent="0.2">
      <c r="C52" s="15"/>
      <c r="D52" s="16"/>
      <c r="L52" s="5"/>
      <c r="M52" s="1"/>
      <c r="R52" s="1">
        <v>5</v>
      </c>
      <c r="S52" s="1">
        <v>119</v>
      </c>
      <c r="T52" s="1">
        <v>3</v>
      </c>
      <c r="V52" s="1">
        <v>26</v>
      </c>
      <c r="X52" s="1">
        <v>23</v>
      </c>
      <c r="Y52" s="5"/>
      <c r="AA52" s="1">
        <v>6</v>
      </c>
      <c r="AB52" s="1">
        <v>4</v>
      </c>
    </row>
    <row r="53" spans="3:28" x14ac:dyDescent="0.2">
      <c r="C53" s="15"/>
      <c r="D53" s="16"/>
      <c r="L53" s="5"/>
      <c r="M53" s="1"/>
      <c r="R53" s="1">
        <v>6</v>
      </c>
      <c r="S53" s="1">
        <v>127</v>
      </c>
      <c r="T53" s="1">
        <v>5</v>
      </c>
      <c r="V53" s="1">
        <v>5</v>
      </c>
      <c r="X53" s="1">
        <v>22</v>
      </c>
      <c r="Y53" s="5"/>
      <c r="AA53" s="1">
        <v>3</v>
      </c>
      <c r="AB53" s="1">
        <v>7</v>
      </c>
    </row>
    <row r="54" spans="3:28" x14ac:dyDescent="0.2">
      <c r="C54" s="15"/>
      <c r="D54" s="16"/>
      <c r="L54" s="5"/>
      <c r="M54" s="1"/>
      <c r="R54" s="1">
        <v>6</v>
      </c>
      <c r="S54" s="1"/>
      <c r="T54" s="1">
        <v>13</v>
      </c>
      <c r="V54" s="1">
        <v>21</v>
      </c>
      <c r="X54" s="1">
        <v>32</v>
      </c>
      <c r="Y54" s="5"/>
      <c r="AA54" s="1">
        <v>14</v>
      </c>
    </row>
    <row r="55" spans="3:28" x14ac:dyDescent="0.2">
      <c r="C55" s="15"/>
      <c r="D55" s="16"/>
      <c r="L55" s="5"/>
      <c r="M55" s="1"/>
      <c r="R55" s="1">
        <v>6</v>
      </c>
      <c r="S55" s="1"/>
      <c r="T55" s="1">
        <v>15</v>
      </c>
      <c r="V55" s="1">
        <v>16</v>
      </c>
      <c r="X55" s="1">
        <v>25</v>
      </c>
      <c r="Y55" s="5"/>
      <c r="AA55" s="1">
        <v>2</v>
      </c>
    </row>
    <row r="56" spans="3:28" x14ac:dyDescent="0.2">
      <c r="C56" s="15"/>
      <c r="D56" s="16"/>
      <c r="L56" s="5"/>
      <c r="M56" s="1"/>
      <c r="S56" s="1"/>
      <c r="T56" s="1">
        <v>10</v>
      </c>
      <c r="V56" s="1">
        <v>27</v>
      </c>
      <c r="X56" s="1">
        <v>14</v>
      </c>
      <c r="Y56" s="5"/>
      <c r="AA56" s="1">
        <v>8</v>
      </c>
    </row>
    <row r="57" spans="3:28" x14ac:dyDescent="0.2">
      <c r="C57" s="15"/>
      <c r="D57" s="16"/>
      <c r="L57" s="5"/>
      <c r="M57" s="1"/>
      <c r="S57" s="1"/>
      <c r="T57" s="1">
        <v>10</v>
      </c>
      <c r="V57" s="1">
        <v>31</v>
      </c>
      <c r="X57" s="1">
        <v>8</v>
      </c>
      <c r="Y57" s="5"/>
      <c r="AA57" s="1">
        <v>9</v>
      </c>
    </row>
    <row r="58" spans="3:28" x14ac:dyDescent="0.2">
      <c r="C58" s="15"/>
      <c r="D58" s="16"/>
      <c r="L58" s="5"/>
      <c r="M58" s="1"/>
      <c r="S58" s="1"/>
      <c r="T58" s="1">
        <v>8</v>
      </c>
      <c r="V58" s="1">
        <v>4</v>
      </c>
      <c r="X58" s="1">
        <v>16</v>
      </c>
      <c r="Y58" s="5"/>
      <c r="AA58" s="1">
        <v>122</v>
      </c>
    </row>
    <row r="59" spans="3:28" x14ac:dyDescent="0.2">
      <c r="C59" s="15"/>
      <c r="D59" s="16"/>
      <c r="L59" s="5"/>
      <c r="M59" s="1"/>
      <c r="S59" s="1"/>
      <c r="T59" s="1">
        <v>124</v>
      </c>
      <c r="V59" s="1">
        <v>21</v>
      </c>
      <c r="X59" s="1">
        <v>5</v>
      </c>
      <c r="Y59" s="5"/>
      <c r="AA59" s="1">
        <v>127</v>
      </c>
    </row>
    <row r="60" spans="3:28" x14ac:dyDescent="0.2">
      <c r="C60" s="15"/>
      <c r="D60" s="16"/>
      <c r="L60" s="5"/>
      <c r="M60" s="1"/>
      <c r="S60" s="1"/>
      <c r="T60" s="1">
        <v>119</v>
      </c>
      <c r="V60" s="1">
        <v>34</v>
      </c>
      <c r="X60" s="1">
        <v>24</v>
      </c>
      <c r="Y60" s="5"/>
      <c r="AA60" s="1">
        <v>8</v>
      </c>
    </row>
    <row r="61" spans="3:28" x14ac:dyDescent="0.2">
      <c r="C61" s="15"/>
      <c r="D61" s="16"/>
      <c r="L61" s="5"/>
      <c r="M61" s="1"/>
      <c r="S61" s="1"/>
      <c r="T61" s="1">
        <v>124</v>
      </c>
      <c r="V61" s="1">
        <v>7</v>
      </c>
      <c r="X61" s="1">
        <v>16</v>
      </c>
      <c r="Y61" s="5"/>
      <c r="AA61" s="1">
        <v>11</v>
      </c>
    </row>
    <row r="62" spans="3:28" x14ac:dyDescent="0.2">
      <c r="C62" s="15"/>
      <c r="D62" s="16"/>
      <c r="L62" s="5"/>
      <c r="M62" s="1"/>
      <c r="S62" s="1"/>
      <c r="T62" s="1">
        <v>111</v>
      </c>
      <c r="V62" s="1">
        <v>30</v>
      </c>
      <c r="X62" s="1">
        <v>13</v>
      </c>
      <c r="Y62" s="5"/>
      <c r="AA62" s="1">
        <v>123</v>
      </c>
    </row>
    <row r="63" spans="3:28" x14ac:dyDescent="0.2">
      <c r="C63" s="15"/>
      <c r="D63" s="16"/>
      <c r="L63" s="5"/>
      <c r="M63" s="1"/>
      <c r="S63" s="1"/>
      <c r="T63" s="1">
        <v>13</v>
      </c>
      <c r="V63" s="1">
        <v>18</v>
      </c>
      <c r="X63" s="1">
        <v>13</v>
      </c>
      <c r="Y63" s="5"/>
      <c r="AA63" s="1">
        <v>68</v>
      </c>
    </row>
    <row r="64" spans="3:28" x14ac:dyDescent="0.2">
      <c r="C64" s="15"/>
      <c r="D64" s="16"/>
      <c r="L64" s="5"/>
      <c r="M64" s="1"/>
      <c r="S64" s="1"/>
      <c r="T64" s="1">
        <v>10</v>
      </c>
      <c r="V64" s="1">
        <v>30</v>
      </c>
      <c r="X64" s="1">
        <v>36</v>
      </c>
      <c r="Y64" s="5"/>
      <c r="AA64" s="1">
        <v>28</v>
      </c>
    </row>
    <row r="65" spans="3:27" x14ac:dyDescent="0.2">
      <c r="C65" s="15"/>
      <c r="D65" s="16"/>
      <c r="L65" s="5"/>
      <c r="M65" s="1"/>
      <c r="S65" s="1"/>
      <c r="T65" s="1">
        <v>22</v>
      </c>
      <c r="V65" s="1">
        <v>3</v>
      </c>
      <c r="X65" s="1">
        <v>16</v>
      </c>
      <c r="Y65" s="5"/>
      <c r="AA65" s="1">
        <v>22</v>
      </c>
    </row>
    <row r="66" spans="3:27" x14ac:dyDescent="0.2">
      <c r="C66" s="15"/>
      <c r="D66" s="16"/>
      <c r="L66" s="5"/>
      <c r="M66" s="1"/>
      <c r="S66" s="1"/>
      <c r="T66" s="1">
        <v>41</v>
      </c>
      <c r="V66" s="1">
        <v>13</v>
      </c>
      <c r="X66" s="1">
        <v>10</v>
      </c>
      <c r="Y66" s="5"/>
      <c r="AA66" s="1">
        <v>14</v>
      </c>
    </row>
    <row r="67" spans="3:27" x14ac:dyDescent="0.2">
      <c r="C67" s="15"/>
      <c r="D67" s="16"/>
      <c r="L67" s="5"/>
      <c r="M67" s="1"/>
      <c r="S67" s="1"/>
      <c r="T67" s="1">
        <v>7</v>
      </c>
      <c r="V67" s="1">
        <v>19</v>
      </c>
      <c r="X67" s="1">
        <v>34</v>
      </c>
      <c r="Y67" s="5"/>
      <c r="AA67" s="1">
        <v>20</v>
      </c>
    </row>
    <row r="68" spans="3:27" x14ac:dyDescent="0.2">
      <c r="C68" s="15"/>
      <c r="D68" s="16"/>
      <c r="L68" s="5"/>
      <c r="M68" s="1"/>
      <c r="S68" s="1"/>
      <c r="T68" s="1">
        <v>14</v>
      </c>
      <c r="V68" s="1">
        <v>11</v>
      </c>
      <c r="X68" s="1">
        <v>15</v>
      </c>
      <c r="Y68" s="5"/>
      <c r="AA68" s="1">
        <v>9</v>
      </c>
    </row>
    <row r="69" spans="3:27" x14ac:dyDescent="0.2">
      <c r="C69" s="15"/>
      <c r="D69" s="16"/>
      <c r="L69" s="5"/>
      <c r="M69" s="1"/>
      <c r="S69" s="1"/>
      <c r="T69" s="1">
        <v>8</v>
      </c>
      <c r="V69" s="1">
        <v>19</v>
      </c>
      <c r="X69" s="1">
        <v>22</v>
      </c>
      <c r="Y69" s="5"/>
      <c r="AA69" s="1">
        <v>17</v>
      </c>
    </row>
    <row r="70" spans="3:27" x14ac:dyDescent="0.2">
      <c r="C70" s="15"/>
      <c r="D70" s="16"/>
      <c r="L70" s="5"/>
      <c r="M70" s="1"/>
      <c r="S70" s="1"/>
      <c r="T70" s="1">
        <v>17</v>
      </c>
      <c r="V70" s="1">
        <v>34</v>
      </c>
      <c r="X70" s="1">
        <v>14</v>
      </c>
      <c r="Y70" s="5"/>
      <c r="AA70" s="1">
        <v>25</v>
      </c>
    </row>
    <row r="71" spans="3:27" x14ac:dyDescent="0.2">
      <c r="C71" s="15"/>
      <c r="D71" s="16"/>
      <c r="L71" s="5"/>
      <c r="M71" s="1"/>
      <c r="S71" s="1"/>
      <c r="T71" s="1">
        <v>7</v>
      </c>
      <c r="V71" s="1">
        <v>13</v>
      </c>
      <c r="X71" s="1">
        <v>21</v>
      </c>
      <c r="Y71" s="5"/>
      <c r="AA71" s="1">
        <v>11</v>
      </c>
    </row>
    <row r="72" spans="3:27" x14ac:dyDescent="0.2">
      <c r="C72" s="15"/>
      <c r="D72" s="16"/>
      <c r="L72" s="5"/>
      <c r="M72" s="1"/>
      <c r="S72" s="1"/>
      <c r="T72" s="1">
        <v>11</v>
      </c>
      <c r="V72" s="1">
        <v>6</v>
      </c>
      <c r="X72" s="1">
        <v>32</v>
      </c>
      <c r="Y72" s="5"/>
    </row>
    <row r="73" spans="3:27" x14ac:dyDescent="0.2">
      <c r="C73" s="15"/>
      <c r="D73" s="16"/>
      <c r="L73" s="5"/>
      <c r="M73" s="1"/>
      <c r="S73" s="1"/>
      <c r="T73" s="1">
        <v>16</v>
      </c>
      <c r="V73" s="1">
        <v>13</v>
      </c>
      <c r="X73" s="1">
        <v>39</v>
      </c>
      <c r="Y73" s="5"/>
    </row>
    <row r="74" spans="3:27" x14ac:dyDescent="0.2">
      <c r="C74" s="15"/>
      <c r="D74" s="16"/>
      <c r="L74" s="5"/>
      <c r="M74" s="1"/>
      <c r="S74" s="1"/>
      <c r="T74" s="1">
        <v>13</v>
      </c>
      <c r="V74" s="1">
        <v>5</v>
      </c>
      <c r="X74" s="1">
        <v>20</v>
      </c>
      <c r="Y74" s="5"/>
    </row>
    <row r="75" spans="3:27" x14ac:dyDescent="0.2">
      <c r="C75" s="15"/>
      <c r="D75" s="16"/>
      <c r="L75" s="5"/>
      <c r="M75" s="1"/>
      <c r="S75" s="1"/>
      <c r="T75" s="1">
        <v>9</v>
      </c>
      <c r="V75" s="1">
        <v>22</v>
      </c>
      <c r="X75" s="1">
        <v>20</v>
      </c>
      <c r="Y75" s="5"/>
    </row>
    <row r="76" spans="3:27" x14ac:dyDescent="0.2">
      <c r="C76" s="15"/>
      <c r="D76" s="16"/>
      <c r="L76" s="5"/>
      <c r="M76" s="1"/>
      <c r="S76" s="1"/>
      <c r="T76" s="1">
        <v>26</v>
      </c>
      <c r="V76" s="1">
        <v>48</v>
      </c>
      <c r="X76" s="1">
        <v>22</v>
      </c>
      <c r="Y76" s="5"/>
    </row>
    <row r="77" spans="3:27" x14ac:dyDescent="0.2">
      <c r="C77" s="15"/>
      <c r="D77" s="16"/>
      <c r="L77" s="5"/>
      <c r="M77" s="1"/>
      <c r="S77" s="1"/>
      <c r="T77" s="1">
        <v>6</v>
      </c>
      <c r="V77" s="1">
        <v>19</v>
      </c>
      <c r="X77" s="1">
        <v>31</v>
      </c>
      <c r="Y77" s="5"/>
    </row>
    <row r="78" spans="3:27" x14ac:dyDescent="0.2">
      <c r="C78" s="15"/>
      <c r="D78" s="16"/>
      <c r="K78" s="5"/>
      <c r="L78" s="5"/>
      <c r="M78" s="1"/>
      <c r="S78" s="1"/>
      <c r="T78" s="1">
        <v>11</v>
      </c>
      <c r="V78" s="1">
        <v>25</v>
      </c>
      <c r="X78" s="1">
        <v>87</v>
      </c>
      <c r="Y78" s="5"/>
    </row>
    <row r="79" spans="3:27" x14ac:dyDescent="0.2">
      <c r="C79" s="15"/>
      <c r="D79" s="16"/>
      <c r="K79" s="5"/>
      <c r="L79" s="5"/>
      <c r="M79" s="1"/>
      <c r="S79" s="1"/>
      <c r="T79" s="1">
        <v>12</v>
      </c>
      <c r="V79" s="1">
        <v>31</v>
      </c>
      <c r="X79" s="1">
        <v>54</v>
      </c>
      <c r="Y79" s="5"/>
    </row>
    <row r="80" spans="3:27" x14ac:dyDescent="0.2">
      <c r="C80" s="15"/>
      <c r="D80" s="16"/>
      <c r="K80" s="5"/>
      <c r="L80" s="5"/>
      <c r="M80" s="1"/>
      <c r="S80" s="1"/>
      <c r="V80" s="1">
        <v>78</v>
      </c>
      <c r="X80" s="1">
        <v>13</v>
      </c>
      <c r="Y80" s="5"/>
    </row>
    <row r="81" spans="3:25" x14ac:dyDescent="0.2">
      <c r="C81" s="15"/>
      <c r="D81" s="16"/>
      <c r="K81" s="5"/>
      <c r="L81" s="5"/>
      <c r="M81" s="1"/>
      <c r="S81" s="1"/>
      <c r="V81" s="1">
        <v>5</v>
      </c>
      <c r="X81" s="1">
        <v>5</v>
      </c>
      <c r="Y81" s="5"/>
    </row>
    <row r="82" spans="3:25" x14ac:dyDescent="0.2">
      <c r="C82" s="15"/>
      <c r="D82" s="16"/>
      <c r="K82" s="5"/>
      <c r="L82" s="5"/>
      <c r="M82" s="1"/>
      <c r="S82" s="1"/>
      <c r="V82" s="1">
        <v>26</v>
      </c>
      <c r="X82" s="1">
        <v>12</v>
      </c>
      <c r="Y82" s="5"/>
    </row>
    <row r="83" spans="3:25" x14ac:dyDescent="0.2">
      <c r="C83" s="15"/>
      <c r="D83" s="16"/>
      <c r="K83" s="5"/>
      <c r="L83" s="5"/>
      <c r="M83" s="1"/>
      <c r="S83" s="1"/>
      <c r="V83" s="1">
        <v>4</v>
      </c>
      <c r="X83" s="1">
        <v>27</v>
      </c>
      <c r="Y83" s="5"/>
    </row>
    <row r="84" spans="3:25" x14ac:dyDescent="0.2">
      <c r="C84" s="15"/>
      <c r="D84" s="16"/>
      <c r="K84" s="5"/>
      <c r="L84" s="5"/>
      <c r="M84" s="1"/>
      <c r="S84" s="1"/>
      <c r="V84" s="1">
        <v>13</v>
      </c>
      <c r="X84" s="1">
        <v>24</v>
      </c>
      <c r="Y84" s="5"/>
    </row>
    <row r="85" spans="3:25" x14ac:dyDescent="0.2">
      <c r="C85" s="15"/>
      <c r="D85" s="16"/>
      <c r="K85" s="5"/>
      <c r="L85" s="5"/>
      <c r="M85" s="1"/>
      <c r="S85" s="1"/>
      <c r="V85" s="1">
        <v>23</v>
      </c>
      <c r="X85" s="1">
        <v>52</v>
      </c>
      <c r="Y85" s="5"/>
    </row>
    <row r="86" spans="3:25" x14ac:dyDescent="0.2">
      <c r="C86" s="15"/>
      <c r="D86" s="16"/>
      <c r="K86" s="5"/>
      <c r="L86" s="5"/>
      <c r="M86" s="1"/>
      <c r="S86" s="1"/>
      <c r="V86" s="1">
        <v>37</v>
      </c>
      <c r="X86" s="1">
        <v>18</v>
      </c>
      <c r="Y86" s="5"/>
    </row>
    <row r="87" spans="3:25" x14ac:dyDescent="0.2">
      <c r="C87" s="15"/>
      <c r="D87" s="16"/>
      <c r="K87" s="5"/>
      <c r="L87" s="5"/>
      <c r="M87" s="1"/>
      <c r="S87" s="1"/>
      <c r="V87" s="1">
        <v>14</v>
      </c>
      <c r="X87" s="1">
        <v>12</v>
      </c>
      <c r="Y87" s="5"/>
    </row>
    <row r="88" spans="3:25" x14ac:dyDescent="0.2">
      <c r="C88" s="15"/>
      <c r="D88" s="16"/>
      <c r="K88" s="5"/>
      <c r="L88" s="5"/>
      <c r="M88" s="1"/>
      <c r="S88" s="1"/>
      <c r="V88" s="1">
        <v>26</v>
      </c>
      <c r="X88" s="1">
        <v>30</v>
      </c>
      <c r="Y88" s="5"/>
    </row>
    <row r="89" spans="3:25" x14ac:dyDescent="0.2">
      <c r="C89" s="15"/>
      <c r="D89" s="16"/>
      <c r="K89" s="5"/>
      <c r="L89" s="5"/>
      <c r="M89" s="1"/>
      <c r="S89" s="1"/>
      <c r="V89" s="1">
        <v>4</v>
      </c>
      <c r="X89" s="1">
        <v>9</v>
      </c>
      <c r="Y89" s="5"/>
    </row>
    <row r="90" spans="3:25" x14ac:dyDescent="0.2">
      <c r="C90" s="15"/>
      <c r="D90" s="16"/>
      <c r="K90" s="5"/>
      <c r="L90" s="5"/>
      <c r="M90" s="1"/>
      <c r="S90" s="1"/>
      <c r="V90" s="1">
        <v>16</v>
      </c>
      <c r="X90" s="1">
        <v>35</v>
      </c>
      <c r="Y90" s="5"/>
    </row>
    <row r="91" spans="3:25" x14ac:dyDescent="0.2">
      <c r="C91" s="15"/>
      <c r="D91" s="16"/>
      <c r="K91" s="5"/>
      <c r="L91" s="5"/>
      <c r="M91" s="1"/>
      <c r="S91" s="1"/>
      <c r="V91" s="1">
        <v>24</v>
      </c>
      <c r="X91" s="1">
        <v>8</v>
      </c>
      <c r="Y91" s="5"/>
    </row>
    <row r="92" spans="3:25" x14ac:dyDescent="0.2">
      <c r="C92" s="15"/>
      <c r="D92" s="16"/>
      <c r="K92" s="5"/>
      <c r="L92" s="5"/>
      <c r="M92" s="1"/>
      <c r="S92" s="1"/>
      <c r="V92" s="1">
        <v>4</v>
      </c>
      <c r="X92" s="1">
        <v>33</v>
      </c>
      <c r="Y92" s="5"/>
    </row>
    <row r="93" spans="3:25" x14ac:dyDescent="0.2">
      <c r="C93" s="15"/>
      <c r="D93" s="16"/>
      <c r="K93" s="5"/>
      <c r="L93" s="5"/>
      <c r="M93" s="1"/>
      <c r="S93" s="1"/>
      <c r="V93" s="1">
        <v>24</v>
      </c>
      <c r="X93" s="1">
        <v>24</v>
      </c>
      <c r="Y93" s="5"/>
    </row>
    <row r="94" spans="3:25" x14ac:dyDescent="0.2">
      <c r="C94" s="15"/>
      <c r="D94" s="16"/>
      <c r="K94" s="5"/>
      <c r="L94" s="5"/>
      <c r="M94" s="1"/>
      <c r="S94" s="1"/>
      <c r="V94" s="1">
        <v>15</v>
      </c>
      <c r="X94" s="1">
        <v>16</v>
      </c>
      <c r="Y94" s="5"/>
    </row>
    <row r="95" spans="3:25" x14ac:dyDescent="0.2">
      <c r="C95" s="15"/>
      <c r="D95" s="16"/>
      <c r="K95" s="5"/>
      <c r="L95" s="5"/>
      <c r="M95" s="1"/>
      <c r="S95" s="1"/>
      <c r="V95" s="1">
        <v>16</v>
      </c>
      <c r="X95" s="1">
        <v>9</v>
      </c>
      <c r="Y95" s="5"/>
    </row>
    <row r="96" spans="3:25" x14ac:dyDescent="0.2">
      <c r="C96" s="15"/>
      <c r="D96" s="16"/>
      <c r="K96" s="5"/>
      <c r="L96" s="5"/>
      <c r="M96" s="1"/>
      <c r="S96" s="1"/>
      <c r="V96" s="1">
        <v>13</v>
      </c>
      <c r="X96" s="1">
        <v>27</v>
      </c>
      <c r="Y96" s="5"/>
    </row>
    <row r="97" spans="3:25" x14ac:dyDescent="0.2">
      <c r="C97" s="15"/>
      <c r="D97" s="16"/>
      <c r="K97" s="5"/>
      <c r="L97" s="5"/>
      <c r="M97" s="1"/>
      <c r="S97" s="1"/>
      <c r="V97" s="1">
        <v>30</v>
      </c>
      <c r="X97" s="1">
        <v>15</v>
      </c>
      <c r="Y97" s="5"/>
    </row>
    <row r="98" spans="3:25" x14ac:dyDescent="0.2">
      <c r="C98" s="15"/>
      <c r="D98" s="16"/>
      <c r="K98" s="5"/>
      <c r="L98" s="5"/>
      <c r="M98" s="1"/>
      <c r="S98" s="1"/>
      <c r="V98" s="1">
        <v>18</v>
      </c>
      <c r="X98" s="1">
        <v>13</v>
      </c>
      <c r="Y98" s="5"/>
    </row>
    <row r="99" spans="3:25" x14ac:dyDescent="0.2">
      <c r="C99" s="15"/>
      <c r="D99" s="16"/>
      <c r="K99" s="5"/>
      <c r="L99" s="5"/>
      <c r="M99" s="1"/>
      <c r="S99" s="1"/>
      <c r="V99" s="1">
        <v>14</v>
      </c>
      <c r="X99" s="1">
        <v>6</v>
      </c>
      <c r="Y99" s="5"/>
    </row>
    <row r="100" spans="3:25" x14ac:dyDescent="0.2">
      <c r="C100" s="15"/>
      <c r="D100" s="16"/>
      <c r="K100" s="5"/>
      <c r="L100" s="5"/>
      <c r="M100" s="1"/>
      <c r="S100" s="1"/>
      <c r="V100" s="1">
        <v>13</v>
      </c>
      <c r="X100" s="1">
        <v>9</v>
      </c>
      <c r="Y100" s="5"/>
    </row>
    <row r="101" spans="3:25" x14ac:dyDescent="0.2">
      <c r="C101" s="15"/>
      <c r="D101" s="16"/>
      <c r="K101" s="5"/>
      <c r="L101" s="5"/>
      <c r="M101" s="1"/>
      <c r="S101" s="1"/>
      <c r="V101" s="1">
        <v>18</v>
      </c>
      <c r="X101" s="1">
        <v>6</v>
      </c>
      <c r="Y101" s="5"/>
    </row>
    <row r="102" spans="3:25" x14ac:dyDescent="0.2">
      <c r="C102" s="15"/>
      <c r="D102" s="16"/>
      <c r="K102" s="5"/>
      <c r="L102" s="5"/>
      <c r="M102" s="1"/>
      <c r="S102" s="1"/>
      <c r="V102" s="1">
        <v>47</v>
      </c>
      <c r="X102" s="1">
        <v>9</v>
      </c>
      <c r="Y102" s="5"/>
    </row>
    <row r="103" spans="3:25" x14ac:dyDescent="0.2">
      <c r="C103" s="15"/>
      <c r="D103" s="16"/>
      <c r="K103" s="5"/>
      <c r="L103" s="5"/>
      <c r="M103" s="1"/>
      <c r="S103" s="1"/>
      <c r="V103" s="1">
        <v>54</v>
      </c>
      <c r="X103" s="1">
        <v>173</v>
      </c>
      <c r="Y103" s="5"/>
    </row>
    <row r="104" spans="3:25" x14ac:dyDescent="0.2">
      <c r="C104" s="15"/>
      <c r="D104" s="16"/>
      <c r="K104" s="5"/>
      <c r="L104" s="5"/>
      <c r="M104" s="1"/>
      <c r="S104" s="1"/>
      <c r="V104" s="1">
        <v>11</v>
      </c>
      <c r="X104" s="1">
        <v>156</v>
      </c>
      <c r="Y104" s="5"/>
    </row>
    <row r="105" spans="3:25" x14ac:dyDescent="0.2">
      <c r="C105" s="15"/>
      <c r="D105" s="16"/>
      <c r="K105" s="5"/>
      <c r="L105" s="5"/>
      <c r="M105" s="1"/>
      <c r="S105" s="1"/>
      <c r="V105" s="1">
        <v>21</v>
      </c>
      <c r="X105" s="1">
        <v>161</v>
      </c>
      <c r="Y105" s="5"/>
    </row>
    <row r="106" spans="3:25" x14ac:dyDescent="0.2">
      <c r="C106" s="15"/>
      <c r="D106" s="16"/>
      <c r="K106" s="5"/>
      <c r="L106" s="5"/>
      <c r="M106" s="1"/>
      <c r="S106" s="1"/>
      <c r="V106" s="1">
        <v>33</v>
      </c>
      <c r="X106" s="1">
        <v>146</v>
      </c>
      <c r="Y106" s="5"/>
    </row>
    <row r="107" spans="3:25" x14ac:dyDescent="0.2">
      <c r="C107" s="15"/>
      <c r="D107" s="16"/>
      <c r="K107" s="5"/>
      <c r="L107" s="5"/>
      <c r="M107" s="1"/>
      <c r="S107" s="1"/>
      <c r="V107" s="1">
        <v>34</v>
      </c>
      <c r="X107" s="1">
        <v>12</v>
      </c>
      <c r="Y107" s="5"/>
    </row>
    <row r="108" spans="3:25" x14ac:dyDescent="0.2">
      <c r="C108" s="15"/>
      <c r="D108" s="16"/>
      <c r="K108" s="5"/>
      <c r="L108" s="5"/>
      <c r="M108" s="1"/>
      <c r="S108" s="1"/>
      <c r="V108" s="1">
        <v>43</v>
      </c>
      <c r="X108" s="1">
        <v>22</v>
      </c>
      <c r="Y108" s="5"/>
    </row>
    <row r="109" spans="3:25" x14ac:dyDescent="0.2">
      <c r="C109" s="15"/>
      <c r="D109" s="16"/>
      <c r="K109" s="5"/>
      <c r="L109" s="5"/>
      <c r="M109" s="1"/>
      <c r="S109" s="1"/>
      <c r="V109" s="1">
        <v>23</v>
      </c>
      <c r="X109" s="1">
        <v>21</v>
      </c>
      <c r="Y109" s="5"/>
    </row>
    <row r="110" spans="3:25" x14ac:dyDescent="0.2">
      <c r="C110" s="15"/>
      <c r="D110" s="16"/>
      <c r="K110" s="5"/>
      <c r="L110" s="5"/>
      <c r="M110" s="1"/>
      <c r="S110" s="1"/>
      <c r="V110" s="1">
        <v>5</v>
      </c>
      <c r="X110" s="1">
        <v>58</v>
      </c>
      <c r="Y110" s="5"/>
    </row>
    <row r="111" spans="3:25" x14ac:dyDescent="0.2">
      <c r="C111" s="15"/>
      <c r="D111" s="16"/>
      <c r="K111" s="5"/>
      <c r="L111" s="5"/>
      <c r="M111" s="1"/>
      <c r="S111" s="1"/>
      <c r="V111" s="1">
        <v>29</v>
      </c>
      <c r="X111" s="1">
        <v>21</v>
      </c>
      <c r="Y111" s="5"/>
    </row>
    <row r="112" spans="3:25" x14ac:dyDescent="0.2">
      <c r="C112" s="15"/>
      <c r="D112" s="16"/>
      <c r="K112" s="5"/>
      <c r="L112" s="5"/>
      <c r="M112" s="1"/>
      <c r="S112" s="1"/>
      <c r="V112" s="1">
        <v>16</v>
      </c>
      <c r="Y112" s="5"/>
    </row>
    <row r="113" spans="3:25" x14ac:dyDescent="0.2">
      <c r="C113" s="15"/>
      <c r="D113" s="16"/>
      <c r="K113" s="5"/>
      <c r="L113" s="5"/>
      <c r="M113" s="1"/>
      <c r="S113" s="1"/>
      <c r="V113" s="1">
        <v>32</v>
      </c>
      <c r="Y113" s="5"/>
    </row>
    <row r="114" spans="3:25" x14ac:dyDescent="0.2">
      <c r="C114" s="15"/>
      <c r="D114" s="16"/>
      <c r="K114" s="5"/>
      <c r="L114" s="5"/>
      <c r="M114" s="1"/>
      <c r="S114" s="1"/>
      <c r="V114" s="1">
        <v>12</v>
      </c>
      <c r="Y114" s="5"/>
    </row>
    <row r="115" spans="3:25" x14ac:dyDescent="0.2">
      <c r="C115" s="15"/>
      <c r="D115" s="16"/>
      <c r="K115" s="5"/>
      <c r="L115" s="5"/>
      <c r="M115" s="1"/>
      <c r="S115" s="1"/>
      <c r="V115" s="1">
        <v>20</v>
      </c>
      <c r="Y115" s="5"/>
    </row>
    <row r="116" spans="3:25" x14ac:dyDescent="0.2">
      <c r="C116" s="15"/>
      <c r="D116" s="16"/>
      <c r="K116" s="5"/>
      <c r="L116" s="5"/>
      <c r="M116" s="1"/>
      <c r="S116" s="1"/>
      <c r="V116" s="1">
        <v>10</v>
      </c>
      <c r="Y116" s="5"/>
    </row>
    <row r="117" spans="3:25" x14ac:dyDescent="0.2">
      <c r="C117" s="15"/>
      <c r="D117" s="16"/>
      <c r="K117" s="5"/>
      <c r="L117" s="5"/>
      <c r="M117" s="1"/>
      <c r="S117" s="1"/>
      <c r="V117" s="1">
        <v>17</v>
      </c>
      <c r="Y117" s="5"/>
    </row>
    <row r="118" spans="3:25" x14ac:dyDescent="0.2">
      <c r="C118" s="15"/>
      <c r="D118" s="16"/>
      <c r="K118" s="5"/>
      <c r="L118" s="5"/>
      <c r="M118" s="1"/>
      <c r="S118" s="1"/>
      <c r="V118" s="1">
        <v>29</v>
      </c>
      <c r="Y118" s="5"/>
    </row>
    <row r="119" spans="3:25" x14ac:dyDescent="0.2">
      <c r="C119" s="15"/>
      <c r="D119" s="16"/>
      <c r="K119" s="5"/>
      <c r="L119" s="5"/>
      <c r="M119" s="1"/>
      <c r="S119" s="1"/>
      <c r="V119" s="1">
        <v>29</v>
      </c>
      <c r="Y119" s="5"/>
    </row>
    <row r="120" spans="3:25" x14ac:dyDescent="0.2">
      <c r="C120" s="15"/>
      <c r="D120" s="16"/>
      <c r="K120" s="5"/>
      <c r="L120" s="5"/>
      <c r="M120" s="1"/>
      <c r="S120" s="1"/>
      <c r="V120" s="1">
        <v>9</v>
      </c>
      <c r="Y120" s="5"/>
    </row>
    <row r="121" spans="3:25" x14ac:dyDescent="0.2">
      <c r="C121" s="15"/>
      <c r="D121" s="16"/>
      <c r="K121" s="5"/>
      <c r="L121" s="5"/>
      <c r="M121" s="1"/>
      <c r="S121" s="1"/>
      <c r="V121" s="1">
        <v>17</v>
      </c>
      <c r="Y121" s="5"/>
    </row>
    <row r="122" spans="3:25" x14ac:dyDescent="0.2">
      <c r="C122" s="15"/>
      <c r="D122" s="16"/>
      <c r="K122" s="5"/>
      <c r="L122" s="5"/>
      <c r="M122" s="1"/>
      <c r="S122" s="1"/>
      <c r="V122" s="1">
        <v>25</v>
      </c>
      <c r="Y122" s="5"/>
    </row>
    <row r="123" spans="3:25" x14ac:dyDescent="0.2">
      <c r="C123" s="15"/>
      <c r="D123" s="16"/>
      <c r="K123" s="5"/>
      <c r="L123" s="5"/>
      <c r="M123" s="1"/>
      <c r="S123" s="1"/>
      <c r="V123" s="1">
        <v>32</v>
      </c>
      <c r="Y123" s="5"/>
    </row>
    <row r="124" spans="3:25" x14ac:dyDescent="0.2">
      <c r="C124" s="15"/>
      <c r="D124" s="16"/>
      <c r="K124" s="5"/>
      <c r="L124" s="5"/>
      <c r="M124" s="1"/>
      <c r="S124" s="1"/>
      <c r="V124" s="1">
        <v>25</v>
      </c>
      <c r="Y124" s="5"/>
    </row>
    <row r="125" spans="3:25" x14ac:dyDescent="0.2">
      <c r="C125" s="15"/>
      <c r="D125" s="16"/>
      <c r="K125" s="5"/>
      <c r="L125" s="5"/>
      <c r="M125" s="1"/>
      <c r="S125" s="1"/>
      <c r="V125" s="1">
        <v>7</v>
      </c>
      <c r="Y125" s="5"/>
    </row>
    <row r="126" spans="3:25" x14ac:dyDescent="0.2">
      <c r="C126" s="15"/>
      <c r="D126" s="16"/>
      <c r="K126" s="5"/>
      <c r="L126" s="5"/>
      <c r="M126" s="1"/>
      <c r="S126" s="1"/>
      <c r="V126" s="1">
        <v>10</v>
      </c>
      <c r="Y126" s="5"/>
    </row>
    <row r="127" spans="3:25" x14ac:dyDescent="0.2">
      <c r="C127" s="15"/>
      <c r="D127" s="16"/>
      <c r="K127" s="5"/>
      <c r="L127" s="5"/>
      <c r="M127" s="1"/>
      <c r="S127" s="1"/>
      <c r="V127" s="1">
        <v>20</v>
      </c>
      <c r="Y127" s="5"/>
    </row>
    <row r="128" spans="3:25" x14ac:dyDescent="0.2">
      <c r="C128" s="15"/>
      <c r="D128" s="16"/>
      <c r="K128" s="5"/>
      <c r="L128" s="5"/>
      <c r="M128" s="1"/>
      <c r="S128" s="1"/>
      <c r="V128" s="1">
        <v>22</v>
      </c>
      <c r="Y128" s="5"/>
    </row>
    <row r="129" spans="3:25" x14ac:dyDescent="0.2">
      <c r="C129" s="15"/>
      <c r="D129" s="16"/>
      <c r="K129" s="5"/>
      <c r="L129" s="5"/>
      <c r="M129" s="1"/>
      <c r="S129" s="1"/>
      <c r="V129" s="1">
        <v>7</v>
      </c>
      <c r="Y129" s="5"/>
    </row>
    <row r="130" spans="3:25" x14ac:dyDescent="0.2">
      <c r="C130" s="15"/>
      <c r="D130" s="16"/>
      <c r="K130" s="5"/>
      <c r="L130" s="5"/>
      <c r="M130" s="1"/>
      <c r="S130" s="1"/>
      <c r="V130" s="1">
        <v>19</v>
      </c>
      <c r="Y130" s="5"/>
    </row>
    <row r="131" spans="3:25" x14ac:dyDescent="0.2">
      <c r="C131" s="15"/>
      <c r="D131" s="16"/>
      <c r="K131" s="5"/>
      <c r="L131" s="5"/>
      <c r="M131" s="1"/>
      <c r="S131" s="1"/>
      <c r="V131" s="1">
        <v>6</v>
      </c>
      <c r="Y131" s="5"/>
    </row>
    <row r="132" spans="3:25" x14ac:dyDescent="0.2">
      <c r="C132" s="15"/>
      <c r="D132" s="16"/>
      <c r="K132" s="5"/>
      <c r="L132" s="5"/>
      <c r="M132" s="1"/>
      <c r="S132" s="1"/>
      <c r="V132" s="1">
        <v>20</v>
      </c>
      <c r="Y132" s="5"/>
    </row>
    <row r="133" spans="3:25" x14ac:dyDescent="0.2">
      <c r="C133" s="15"/>
      <c r="D133" s="16"/>
      <c r="K133" s="5"/>
      <c r="L133" s="5"/>
      <c r="M133" s="1"/>
      <c r="S133" s="1"/>
      <c r="V133" s="1">
        <v>14</v>
      </c>
      <c r="Y133" s="5"/>
    </row>
    <row r="134" spans="3:25" x14ac:dyDescent="0.2">
      <c r="C134" s="15"/>
      <c r="D134" s="16"/>
      <c r="K134" s="5"/>
      <c r="L134" s="5"/>
      <c r="M134" s="1"/>
      <c r="S134" s="1"/>
      <c r="V134" s="1">
        <v>17</v>
      </c>
      <c r="Y134" s="5"/>
    </row>
    <row r="135" spans="3:25" x14ac:dyDescent="0.2">
      <c r="C135" s="15"/>
      <c r="D135" s="16"/>
      <c r="K135" s="5"/>
      <c r="L135" s="5"/>
      <c r="M135" s="1"/>
      <c r="S135" s="1"/>
      <c r="V135" s="1">
        <v>16</v>
      </c>
      <c r="Y135" s="5"/>
    </row>
    <row r="136" spans="3:25" x14ac:dyDescent="0.2">
      <c r="C136" s="15"/>
      <c r="D136" s="16"/>
      <c r="K136" s="5"/>
      <c r="L136" s="5"/>
      <c r="M136" s="1"/>
      <c r="S136" s="1"/>
      <c r="V136" s="1">
        <v>7</v>
      </c>
      <c r="Y136" s="5"/>
    </row>
    <row r="137" spans="3:25" x14ac:dyDescent="0.2">
      <c r="C137" s="15"/>
      <c r="D137" s="16"/>
      <c r="K137" s="5"/>
      <c r="L137" s="5"/>
      <c r="M137" s="1"/>
      <c r="S137" s="1"/>
      <c r="V137" s="1">
        <v>27</v>
      </c>
      <c r="Y137" s="5"/>
    </row>
    <row r="138" spans="3:25" x14ac:dyDescent="0.2">
      <c r="C138" s="15"/>
      <c r="D138" s="16"/>
      <c r="K138" s="5"/>
      <c r="L138" s="5"/>
      <c r="M138" s="1"/>
      <c r="S138" s="1"/>
      <c r="V138" s="1">
        <v>4</v>
      </c>
      <c r="Y138" s="5"/>
    </row>
    <row r="139" spans="3:25" x14ac:dyDescent="0.2">
      <c r="C139" s="15"/>
      <c r="D139" s="16"/>
      <c r="K139" s="5"/>
      <c r="L139" s="5"/>
      <c r="M139" s="1"/>
      <c r="S139" s="1"/>
      <c r="V139" s="1">
        <v>9</v>
      </c>
      <c r="Y139" s="5"/>
    </row>
    <row r="140" spans="3:25" x14ac:dyDescent="0.2">
      <c r="C140" s="15"/>
      <c r="D140" s="16"/>
      <c r="K140" s="5"/>
      <c r="L140" s="5"/>
      <c r="M140" s="1"/>
      <c r="S140" s="1"/>
      <c r="V140" s="1">
        <v>36</v>
      </c>
      <c r="Y140" s="5"/>
    </row>
    <row r="141" spans="3:25" x14ac:dyDescent="0.2">
      <c r="C141" s="15"/>
      <c r="D141" s="16"/>
      <c r="K141" s="5"/>
      <c r="L141" s="5"/>
      <c r="M141" s="1"/>
      <c r="S141" s="1"/>
      <c r="V141" s="1">
        <v>8</v>
      </c>
      <c r="Y141" s="5"/>
    </row>
    <row r="142" spans="3:25" x14ac:dyDescent="0.2">
      <c r="C142" s="15"/>
      <c r="D142" s="16"/>
      <c r="K142" s="5"/>
      <c r="L142" s="5"/>
      <c r="M142" s="1"/>
      <c r="S142" s="1"/>
      <c r="V142" s="1">
        <v>5</v>
      </c>
      <c r="Y142" s="5"/>
    </row>
    <row r="143" spans="3:25" x14ac:dyDescent="0.2">
      <c r="C143" s="15"/>
      <c r="D143" s="16"/>
      <c r="K143" s="5"/>
      <c r="L143" s="5"/>
      <c r="M143" s="1"/>
      <c r="S143" s="1"/>
      <c r="V143" s="1">
        <v>41</v>
      </c>
      <c r="Y143" s="5"/>
    </row>
    <row r="144" spans="3:25" x14ac:dyDescent="0.2">
      <c r="C144" s="15"/>
      <c r="D144" s="16"/>
      <c r="K144" s="5"/>
      <c r="L144" s="5"/>
      <c r="M144" s="1"/>
      <c r="S144" s="1"/>
      <c r="V144" s="1">
        <v>7</v>
      </c>
      <c r="Y144" s="5"/>
    </row>
    <row r="145" spans="3:25" x14ac:dyDescent="0.2">
      <c r="C145" s="15"/>
      <c r="D145" s="16"/>
      <c r="K145" s="5"/>
      <c r="L145" s="5"/>
      <c r="M145" s="1"/>
      <c r="S145" s="1"/>
      <c r="V145" s="1">
        <v>13</v>
      </c>
      <c r="Y145" s="5"/>
    </row>
    <row r="146" spans="3:25" x14ac:dyDescent="0.2">
      <c r="C146" s="15"/>
      <c r="D146" s="16"/>
      <c r="K146" s="5"/>
      <c r="L146" s="5"/>
      <c r="M146" s="1"/>
      <c r="S146" s="1"/>
      <c r="V146" s="1">
        <v>12</v>
      </c>
      <c r="Y146" s="5"/>
    </row>
    <row r="147" spans="3:25" x14ac:dyDescent="0.2">
      <c r="C147" s="15"/>
      <c r="D147" s="16"/>
      <c r="K147" s="5"/>
      <c r="L147" s="5"/>
      <c r="M147" s="1"/>
      <c r="S147" s="1"/>
      <c r="V147" s="1">
        <v>10</v>
      </c>
      <c r="Y147" s="5"/>
    </row>
    <row r="148" spans="3:25" x14ac:dyDescent="0.2">
      <c r="C148" s="15"/>
      <c r="D148" s="16"/>
      <c r="K148" s="5"/>
      <c r="L148" s="5"/>
      <c r="M148" s="1"/>
      <c r="S148" s="1"/>
      <c r="V148" s="1">
        <v>111</v>
      </c>
      <c r="Y148" s="5"/>
    </row>
    <row r="149" spans="3:25" x14ac:dyDescent="0.2">
      <c r="C149" s="15"/>
      <c r="D149" s="16"/>
      <c r="K149" s="5"/>
      <c r="L149" s="5"/>
      <c r="M149" s="1"/>
      <c r="S149" s="1"/>
      <c r="V149" s="1">
        <v>102</v>
      </c>
      <c r="Y149" s="5"/>
    </row>
    <row r="150" spans="3:25" x14ac:dyDescent="0.2">
      <c r="C150" s="15"/>
      <c r="D150" s="16"/>
      <c r="K150" s="5"/>
      <c r="L150" s="5"/>
      <c r="M150" s="1"/>
      <c r="S150" s="1"/>
      <c r="V150" s="1">
        <v>98</v>
      </c>
      <c r="Y150" s="5"/>
    </row>
    <row r="151" spans="3:25" x14ac:dyDescent="0.2">
      <c r="C151" s="15"/>
      <c r="D151" s="16"/>
      <c r="K151" s="5"/>
      <c r="L151" s="5"/>
      <c r="M151" s="1"/>
      <c r="S151" s="1"/>
      <c r="V151" s="1">
        <v>152</v>
      </c>
      <c r="Y151" s="5"/>
    </row>
    <row r="152" spans="3:25" x14ac:dyDescent="0.2">
      <c r="C152" s="15"/>
      <c r="D152" s="16"/>
      <c r="K152" s="5"/>
      <c r="L152" s="5"/>
      <c r="M152" s="1"/>
      <c r="S152" s="1"/>
      <c r="V152" s="1">
        <v>176</v>
      </c>
      <c r="Y152" s="5"/>
    </row>
    <row r="153" spans="3:25" x14ac:dyDescent="0.2">
      <c r="C153" s="15"/>
      <c r="D153" s="16"/>
      <c r="K153" s="5"/>
      <c r="L153" s="5"/>
      <c r="M153" s="1"/>
      <c r="S153" s="1"/>
      <c r="V153" s="1">
        <v>174</v>
      </c>
      <c r="Y153" s="5"/>
    </row>
    <row r="154" spans="3:25" x14ac:dyDescent="0.2">
      <c r="C154" s="15"/>
      <c r="D154" s="16"/>
      <c r="K154" s="5"/>
      <c r="L154" s="5"/>
      <c r="M154" s="1"/>
      <c r="S154" s="1"/>
      <c r="V154" s="1">
        <v>258</v>
      </c>
      <c r="Y154" s="5"/>
    </row>
    <row r="155" spans="3:25" x14ac:dyDescent="0.2">
      <c r="C155" s="15"/>
      <c r="D155" s="16"/>
      <c r="K155" s="5"/>
      <c r="L155" s="5"/>
      <c r="M155" s="1"/>
      <c r="S155" s="1"/>
      <c r="V155" s="1">
        <v>126</v>
      </c>
      <c r="Y155" s="5"/>
    </row>
    <row r="156" spans="3:25" x14ac:dyDescent="0.2">
      <c r="C156" s="15"/>
      <c r="D156" s="16"/>
      <c r="K156" s="5"/>
      <c r="L156" s="5"/>
      <c r="M156" s="1"/>
      <c r="S156" s="1"/>
      <c r="V156" s="1">
        <v>104</v>
      </c>
      <c r="Y156" s="5"/>
    </row>
    <row r="157" spans="3:25" x14ac:dyDescent="0.2">
      <c r="C157" s="15"/>
      <c r="D157" s="16"/>
      <c r="K157" s="5"/>
      <c r="L157" s="5"/>
      <c r="M157" s="1"/>
      <c r="S157" s="1"/>
      <c r="V157" s="1">
        <v>150</v>
      </c>
      <c r="Y157" s="5"/>
    </row>
    <row r="158" spans="3:25" x14ac:dyDescent="0.2">
      <c r="C158" s="15"/>
      <c r="D158" s="16"/>
      <c r="K158" s="5"/>
      <c r="L158" s="5"/>
      <c r="M158" s="1"/>
      <c r="S158" s="1"/>
      <c r="V158" s="1">
        <v>180</v>
      </c>
      <c r="Y158" s="5"/>
    </row>
    <row r="159" spans="3:25" x14ac:dyDescent="0.2">
      <c r="C159" s="15"/>
      <c r="D159" s="16"/>
      <c r="K159" s="5"/>
      <c r="L159" s="5"/>
      <c r="M159" s="1"/>
      <c r="S159" s="1"/>
      <c r="V159" s="1">
        <v>202</v>
      </c>
      <c r="Y159" s="5"/>
    </row>
    <row r="160" spans="3:25" x14ac:dyDescent="0.2">
      <c r="C160" s="15"/>
      <c r="D160" s="16"/>
      <c r="K160" s="5"/>
      <c r="L160" s="5"/>
      <c r="M160" s="1"/>
      <c r="S160" s="1"/>
      <c r="V160" s="1">
        <v>165</v>
      </c>
      <c r="Y160" s="5"/>
    </row>
    <row r="161" spans="3:25" x14ac:dyDescent="0.2">
      <c r="C161" s="15"/>
      <c r="D161" s="16"/>
      <c r="K161" s="5"/>
      <c r="L161" s="5"/>
      <c r="M161" s="1"/>
      <c r="S161" s="1"/>
      <c r="V161" s="1">
        <v>193</v>
      </c>
      <c r="Y161" s="5"/>
    </row>
    <row r="162" spans="3:25" x14ac:dyDescent="0.2">
      <c r="C162" s="15"/>
      <c r="D162" s="16"/>
      <c r="K162" s="5"/>
      <c r="L162" s="5"/>
      <c r="M162" s="1"/>
      <c r="S162" s="1"/>
      <c r="V162" s="1">
        <v>209</v>
      </c>
      <c r="Y162" s="5"/>
    </row>
    <row r="163" spans="3:25" x14ac:dyDescent="0.2">
      <c r="C163" s="15"/>
      <c r="D163" s="16"/>
      <c r="K163" s="5"/>
      <c r="L163" s="5"/>
      <c r="M163" s="1"/>
      <c r="S163" s="1"/>
      <c r="V163" s="1">
        <v>211</v>
      </c>
      <c r="Y163" s="5"/>
    </row>
    <row r="164" spans="3:25" x14ac:dyDescent="0.2">
      <c r="C164" s="15"/>
      <c r="D164" s="16"/>
      <c r="K164" s="5"/>
      <c r="L164" s="5"/>
      <c r="M164" s="1"/>
      <c r="S164" s="1"/>
      <c r="V164" s="1">
        <v>216</v>
      </c>
      <c r="Y164" s="5"/>
    </row>
    <row r="165" spans="3:25" x14ac:dyDescent="0.2">
      <c r="C165" s="15"/>
      <c r="D165" s="16"/>
      <c r="K165" s="5"/>
      <c r="L165" s="5"/>
      <c r="M165" s="1"/>
      <c r="S165" s="1"/>
      <c r="V165" s="1">
        <v>230</v>
      </c>
      <c r="Y165" s="5"/>
    </row>
    <row r="166" spans="3:25" x14ac:dyDescent="0.2">
      <c r="C166" s="15"/>
      <c r="D166" s="16"/>
      <c r="K166" s="5"/>
      <c r="L166" s="5"/>
      <c r="M166" s="1"/>
      <c r="S166" s="1"/>
      <c r="V166" s="1">
        <v>228</v>
      </c>
      <c r="Y166" s="5"/>
    </row>
    <row r="167" spans="3:25" x14ac:dyDescent="0.2">
      <c r="C167" s="15"/>
      <c r="D167" s="16"/>
      <c r="K167" s="5"/>
      <c r="L167" s="5"/>
      <c r="M167" s="1"/>
      <c r="S167" s="1"/>
      <c r="V167" s="1">
        <v>53</v>
      </c>
      <c r="Y167" s="5"/>
    </row>
    <row r="168" spans="3:25" x14ac:dyDescent="0.2">
      <c r="C168" s="15"/>
      <c r="D168" s="16"/>
      <c r="K168" s="5"/>
      <c r="L168" s="5"/>
      <c r="M168" s="1"/>
      <c r="S168" s="1"/>
      <c r="V168" s="1">
        <v>66</v>
      </c>
      <c r="Y168" s="5"/>
    </row>
    <row r="169" spans="3:25" x14ac:dyDescent="0.2">
      <c r="C169" s="15"/>
      <c r="D169" s="16"/>
      <c r="K169" s="5"/>
      <c r="L169" s="5"/>
      <c r="M169" s="1"/>
      <c r="S169" s="1"/>
      <c r="V169" s="1">
        <v>26</v>
      </c>
      <c r="Y169" s="5"/>
    </row>
    <row r="170" spans="3:25" x14ac:dyDescent="0.2">
      <c r="C170" s="15"/>
      <c r="D170" s="16"/>
      <c r="K170" s="5"/>
      <c r="L170" s="5"/>
      <c r="M170" s="1"/>
      <c r="S170" s="1"/>
      <c r="V170" s="1">
        <v>23</v>
      </c>
      <c r="Y170" s="5"/>
    </row>
    <row r="171" spans="3:25" x14ac:dyDescent="0.2">
      <c r="C171" s="15"/>
      <c r="D171" s="16"/>
      <c r="K171" s="5"/>
      <c r="L171" s="5"/>
      <c r="M171" s="1"/>
      <c r="R171" s="5"/>
      <c r="S171" s="1"/>
      <c r="U171" s="5"/>
      <c r="V171" s="1"/>
      <c r="Y171" s="5"/>
    </row>
    <row r="172" spans="3:25" x14ac:dyDescent="0.2">
      <c r="C172" s="15"/>
      <c r="D172" s="16"/>
      <c r="K172" s="5"/>
      <c r="L172" s="5"/>
      <c r="M172" s="1"/>
      <c r="R172" s="5"/>
      <c r="S172" s="1"/>
      <c r="U172" s="5"/>
      <c r="V172" s="1"/>
      <c r="Y172" s="5"/>
    </row>
    <row r="173" spans="3:25" x14ac:dyDescent="0.2">
      <c r="C173" s="15"/>
      <c r="D173" s="16"/>
      <c r="K173" s="5"/>
      <c r="L173" s="5"/>
      <c r="M173" s="1"/>
      <c r="R173" s="5"/>
      <c r="S173" s="1"/>
      <c r="U173" s="5"/>
      <c r="V173" s="1"/>
      <c r="Y173" s="5"/>
    </row>
    <row r="174" spans="3:25" x14ac:dyDescent="0.2">
      <c r="C174" s="15"/>
      <c r="D174" s="16"/>
      <c r="K174" s="5"/>
      <c r="L174" s="5"/>
      <c r="M174" s="1"/>
      <c r="R174" s="5"/>
      <c r="S174" s="1"/>
      <c r="U174" s="5"/>
      <c r="V174" s="1"/>
      <c r="Y174" s="5"/>
    </row>
    <row r="175" spans="3:25" x14ac:dyDescent="0.2">
      <c r="C175" s="15"/>
      <c r="D175" s="16"/>
      <c r="K175" s="5"/>
      <c r="L175" s="5"/>
      <c r="M175" s="1"/>
      <c r="R175" s="5"/>
      <c r="S175" s="1"/>
      <c r="U175" s="5"/>
      <c r="V175" s="1"/>
      <c r="Y175" s="5"/>
    </row>
    <row r="176" spans="3:25" x14ac:dyDescent="0.2">
      <c r="C176" s="15"/>
      <c r="D176" s="16"/>
      <c r="K176" s="5"/>
      <c r="L176" s="5"/>
      <c r="M176" s="1"/>
      <c r="R176" s="5"/>
      <c r="S176" s="1"/>
      <c r="U176" s="5"/>
      <c r="V176" s="1"/>
      <c r="Y176" s="5"/>
    </row>
    <row r="177" spans="3:28" x14ac:dyDescent="0.2">
      <c r="C177" s="15"/>
      <c r="D177" s="16"/>
      <c r="K177" s="5"/>
      <c r="L177" s="5"/>
      <c r="M177" s="1"/>
      <c r="R177" s="5"/>
      <c r="S177" s="1"/>
      <c r="U177" s="5"/>
      <c r="V177" s="1"/>
      <c r="Y177" s="5"/>
    </row>
    <row r="178" spans="3:28" x14ac:dyDescent="0.2">
      <c r="C178" s="15"/>
      <c r="D178" s="16"/>
      <c r="K178" s="5"/>
      <c r="L178" s="5"/>
      <c r="M178" s="1"/>
      <c r="R178" s="5"/>
      <c r="S178" s="1"/>
      <c r="U178" s="5"/>
      <c r="V178" s="1"/>
      <c r="Y178" s="5"/>
    </row>
    <row r="179" spans="3:28" x14ac:dyDescent="0.2">
      <c r="C179" s="15"/>
      <c r="D179" s="16"/>
      <c r="K179" s="5"/>
      <c r="L179" s="5"/>
      <c r="M179" s="1"/>
      <c r="R179" s="5"/>
      <c r="S179" s="1"/>
      <c r="U179" s="5"/>
      <c r="V179" s="1"/>
      <c r="Y179" s="5"/>
    </row>
    <row r="180" spans="3:28" ht="16" x14ac:dyDescent="0.2">
      <c r="C180" s="17" t="s">
        <v>10</v>
      </c>
      <c r="D180" s="17"/>
      <c r="E180" s="18" t="s">
        <v>5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20"/>
      <c r="R180" s="21" t="s">
        <v>4</v>
      </c>
      <c r="S180" s="22"/>
      <c r="T180" s="22"/>
      <c r="U180" s="22"/>
      <c r="V180" s="22"/>
      <c r="W180" s="22"/>
      <c r="X180" s="22"/>
      <c r="Y180" s="22"/>
      <c r="Z180" s="22"/>
      <c r="AA180" s="22"/>
      <c r="AB180" s="23"/>
    </row>
    <row r="181" spans="3:28" ht="16" x14ac:dyDescent="0.2">
      <c r="C181" s="17" t="s">
        <v>7</v>
      </c>
      <c r="D181" s="17"/>
      <c r="E181" s="24" t="s">
        <v>11</v>
      </c>
      <c r="F181" s="24"/>
      <c r="G181" s="24"/>
      <c r="H181" s="24" t="s">
        <v>12</v>
      </c>
      <c r="I181" s="24"/>
      <c r="J181" s="24"/>
      <c r="K181" s="24"/>
      <c r="L181" s="25" t="s">
        <v>13</v>
      </c>
      <c r="M181" s="25"/>
      <c r="N181" s="25"/>
      <c r="O181" s="25" t="s">
        <v>14</v>
      </c>
      <c r="P181" s="25"/>
      <c r="Q181" s="25"/>
      <c r="R181" s="25" t="s">
        <v>15</v>
      </c>
      <c r="S181" s="25"/>
      <c r="T181" s="25"/>
      <c r="U181" s="24" t="s">
        <v>16</v>
      </c>
      <c r="V181" s="24"/>
      <c r="W181" s="24"/>
      <c r="X181" s="24"/>
      <c r="Y181" s="24" t="s">
        <v>17</v>
      </c>
      <c r="Z181" s="24"/>
      <c r="AA181" s="24" t="s">
        <v>18</v>
      </c>
      <c r="AB181" s="24"/>
    </row>
    <row r="182" spans="3:28" s="29" customFormat="1" ht="32" x14ac:dyDescent="0.2">
      <c r="C182" s="26"/>
      <c r="D182" s="27" t="s">
        <v>46</v>
      </c>
      <c r="E182" s="28"/>
      <c r="F182" s="26"/>
      <c r="G182" s="26"/>
      <c r="H182" s="26"/>
      <c r="I182" s="26"/>
      <c r="J182" s="26"/>
      <c r="K182" s="26"/>
      <c r="L182" s="26"/>
      <c r="M182" s="28"/>
      <c r="N182" s="26"/>
      <c r="O182" s="26"/>
      <c r="P182" s="26"/>
      <c r="Q182" s="26"/>
      <c r="R182" s="26"/>
      <c r="S182" s="28"/>
      <c r="T182" s="26"/>
      <c r="U182" s="26"/>
      <c r="V182" s="28"/>
      <c r="W182" s="26"/>
      <c r="X182" s="26"/>
      <c r="Y182" s="26"/>
      <c r="Z182" s="28"/>
      <c r="AA182" s="26"/>
      <c r="AB182" s="26"/>
    </row>
    <row r="183" spans="3:28" s="29" customFormat="1" ht="34.25" customHeight="1" x14ac:dyDescent="0.2">
      <c r="C183" s="30" t="s">
        <v>47</v>
      </c>
      <c r="D183" s="26" t="s">
        <v>48</v>
      </c>
      <c r="E183" s="31">
        <f>COUNTIF(E$7:G$179,"&lt;30")/(SUM(E6:G6)/100)</f>
        <v>3.4905660377358494</v>
      </c>
      <c r="F183" s="31"/>
      <c r="G183" s="31"/>
      <c r="H183" s="31">
        <f>COUNTIF(H$7:K$179,"&lt;30")/(SUM(H6:K6)/100)</f>
        <v>2.2774327122153211</v>
      </c>
      <c r="I183" s="31"/>
      <c r="J183" s="31"/>
      <c r="K183" s="31"/>
      <c r="L183" s="31">
        <f>COUNTIF(L$7:N$179,"&lt;30")/(SUM(L6:N6)/100)</f>
        <v>1.9859064702114031</v>
      </c>
      <c r="M183" s="31"/>
      <c r="N183" s="31"/>
      <c r="O183" s="31">
        <f>COUNTIF(O$7:Q$179,"&lt;30")/(SUM(O6:Q6)/100)</f>
        <v>3.5849056603773586</v>
      </c>
      <c r="P183" s="31"/>
      <c r="Q183" s="31"/>
      <c r="R183" s="31">
        <f>COUNTIF(R$7:T$179,"&lt;30")/(SUM(R6:T6)/100)</f>
        <v>14.218455743879474</v>
      </c>
      <c r="S183" s="31"/>
      <c r="T183" s="31"/>
      <c r="U183" s="31">
        <f>COUNTIF(U$7:X$179,"&lt;30")/(SUM(U6:X6)/100)</f>
        <v>13.240917782026768</v>
      </c>
      <c r="V183" s="31"/>
      <c r="W183" s="31"/>
      <c r="X183" s="31"/>
      <c r="Y183" s="31">
        <f>COUNTIF(Y$7:Z$179,"&lt;30")/(SUM(Y6:Z6)/100)</f>
        <v>9.1025641025641022</v>
      </c>
      <c r="Z183" s="31"/>
      <c r="AA183" s="31">
        <f>COUNTIF(AA$7:AC$179,"&lt;30")/(SUM(AA6:AC6)/100)</f>
        <v>11.66077738515901</v>
      </c>
      <c r="AB183" s="31"/>
    </row>
    <row r="184" spans="3:28" s="29" customFormat="1" ht="34.25" customHeight="1" x14ac:dyDescent="0.2">
      <c r="C184" s="30"/>
      <c r="D184" s="26" t="s">
        <v>49</v>
      </c>
      <c r="E184" s="31">
        <f>COUNTIF(E$7:G$179,"&gt;=30")/(SUM(E6:G6)/100)</f>
        <v>1.0377358490566038</v>
      </c>
      <c r="F184" s="31"/>
      <c r="G184" s="31"/>
      <c r="H184" s="31">
        <f>COUNTIF(H$7:K$179,"&gt;=30")/(SUM(H6:K6)/100)</f>
        <v>1.4492753623188406</v>
      </c>
      <c r="I184" s="31"/>
      <c r="J184" s="31"/>
      <c r="K184" s="31"/>
      <c r="L184" s="31">
        <f>COUNTIF(L$7:N$179,"&gt;=30")/(SUM(L6:N6)/100)</f>
        <v>0.12812299807815503</v>
      </c>
      <c r="M184" s="31"/>
      <c r="N184" s="31"/>
      <c r="O184" s="31">
        <f>COUNTIF(O$7:Q$179,"&gt;=30")/(SUM(O6:Q6)/100)</f>
        <v>1.0377358490566038</v>
      </c>
      <c r="P184" s="31"/>
      <c r="Q184" s="31"/>
      <c r="R184" s="31">
        <f>COUNTIF(R$7:T$179,"&gt;=30")/(SUM(R6:T6)/100)</f>
        <v>1.4124293785310735</v>
      </c>
      <c r="S184" s="31"/>
      <c r="T184" s="31"/>
      <c r="U184" s="31">
        <f>COUNTIF(U$7:X$179,"&gt;=30")/(SUM(U6:X6)/100)</f>
        <v>3.4416826003824088</v>
      </c>
      <c r="V184" s="31"/>
      <c r="W184" s="31"/>
      <c r="X184" s="31"/>
      <c r="Y184" s="31">
        <f>COUNTIF(Y$7:Z$179,"&gt;=30")/(SUM(Y6:Z6)/100)</f>
        <v>0.12820512820512822</v>
      </c>
      <c r="Z184" s="31"/>
      <c r="AA184" s="31">
        <f>COUNTIF(AA$7:AA$179,"&gt;=30")/(SUM(AA6:AA6)/100)</f>
        <v>1.8306636155606406</v>
      </c>
      <c r="AB184" s="31"/>
    </row>
    <row r="186" spans="3:28" ht="19" x14ac:dyDescent="0.25">
      <c r="C186" s="32" t="s">
        <v>50</v>
      </c>
    </row>
    <row r="188" spans="3:28" x14ac:dyDescent="0.2">
      <c r="D188" s="1" t="s">
        <v>6</v>
      </c>
      <c r="E188" s="11" t="s">
        <v>4</v>
      </c>
      <c r="F188" s="11"/>
      <c r="G188" s="6" t="s">
        <v>5</v>
      </c>
      <c r="H188" s="6"/>
      <c r="I188" s="1" t="s">
        <v>51</v>
      </c>
      <c r="M188" s="12"/>
      <c r="N188" s="12"/>
      <c r="S188" s="12"/>
      <c r="T188" s="12"/>
      <c r="U188" s="5"/>
      <c r="V188" s="12"/>
      <c r="W188" s="12"/>
      <c r="X188" s="5"/>
    </row>
    <row r="189" spans="3:28" ht="32" x14ac:dyDescent="0.2">
      <c r="C189" s="8" t="s">
        <v>47</v>
      </c>
      <c r="D189" s="33" t="s">
        <v>46</v>
      </c>
      <c r="E189" s="1" t="s">
        <v>3</v>
      </c>
      <c r="F189" s="1" t="s">
        <v>52</v>
      </c>
      <c r="G189" s="1" t="s">
        <v>3</v>
      </c>
      <c r="H189" s="1" t="s">
        <v>52</v>
      </c>
      <c r="I189" s="1" t="s">
        <v>53</v>
      </c>
      <c r="M189" s="1"/>
      <c r="S189" s="1"/>
      <c r="V189" s="1"/>
      <c r="Z189" s="1"/>
    </row>
    <row r="190" spans="3:28" x14ac:dyDescent="0.2">
      <c r="C190" s="8"/>
      <c r="D190" s="1" t="s">
        <v>48</v>
      </c>
      <c r="E190" s="34">
        <f>AVERAGE(R183,U183,Y183,AA183)</f>
        <v>12.055678753407339</v>
      </c>
      <c r="F190" s="35">
        <f>STDEV(R183,U183,Y183,AA183)</f>
        <v>2.2330270260454261</v>
      </c>
      <c r="G190" s="35">
        <f>AVERAGE(E183,H183,L183,O183)</f>
        <v>2.8347027201349828</v>
      </c>
      <c r="H190" s="35">
        <f>STDEV(E183,H183,L183,O183)</f>
        <v>0.82137406795642109</v>
      </c>
      <c r="I190" s="36">
        <f>_xlfn.T.TEST(E183:Q183,R183:AB183,2,2)</f>
        <v>2.4238488955934511E-4</v>
      </c>
      <c r="J190" s="1" t="s">
        <v>0</v>
      </c>
      <c r="M190" s="34"/>
      <c r="N190" s="35"/>
      <c r="S190" s="34"/>
      <c r="T190" s="35"/>
      <c r="V190" s="34"/>
      <c r="W190" s="35"/>
      <c r="X190" s="35"/>
      <c r="Z190" s="34"/>
    </row>
    <row r="191" spans="3:28" x14ac:dyDescent="0.2">
      <c r="C191" s="8"/>
      <c r="D191" s="1" t="s">
        <v>49</v>
      </c>
      <c r="E191" s="34">
        <f>AVERAGE(R184,U184,Y184,AA184)</f>
        <v>1.7032451806698128</v>
      </c>
      <c r="F191" s="35">
        <f>STDEV(R184,U184,Y184,AA184)</f>
        <v>1.3667144443821675</v>
      </c>
      <c r="G191" s="35">
        <f>AVERAGE(E184,H184,L184,O184)</f>
        <v>0.91321751462755074</v>
      </c>
      <c r="H191" s="35">
        <f t="shared" ref="H191" si="0">STDEV(E184,H184,L184,O184)</f>
        <v>0.55819382750836621</v>
      </c>
      <c r="I191" s="36">
        <f>_xlfn.T.TEST(E184:Q184,R184:AB184,2,2)</f>
        <v>0.32564926765087165</v>
      </c>
      <c r="J191" s="1" t="s">
        <v>54</v>
      </c>
      <c r="M191" s="34"/>
      <c r="N191" s="35"/>
      <c r="S191" s="34"/>
      <c r="T191" s="35"/>
      <c r="V191" s="34"/>
      <c r="W191" s="35"/>
      <c r="X191" s="35"/>
      <c r="Z191" s="34"/>
    </row>
    <row r="192" spans="3:28" x14ac:dyDescent="0.2">
      <c r="E192" s="34"/>
      <c r="F192" s="35"/>
      <c r="G192" s="35"/>
      <c r="H192" s="35"/>
      <c r="M192" s="34"/>
      <c r="N192" s="35"/>
      <c r="S192" s="34"/>
      <c r="T192" s="35"/>
      <c r="V192" s="34"/>
      <c r="W192" s="35"/>
      <c r="X192" s="35"/>
      <c r="Z192" s="34"/>
    </row>
    <row r="193" spans="5:26" x14ac:dyDescent="0.2">
      <c r="E193" s="34"/>
      <c r="F193" s="35"/>
      <c r="G193" s="35"/>
      <c r="H193" s="35"/>
      <c r="M193" s="34"/>
      <c r="N193" s="35"/>
      <c r="S193" s="34"/>
      <c r="T193" s="35"/>
      <c r="V193" s="34"/>
      <c r="W193" s="35"/>
      <c r="X193" s="35"/>
      <c r="Z193" s="34"/>
    </row>
    <row r="194" spans="5:26" x14ac:dyDescent="0.2">
      <c r="E194" s="34"/>
      <c r="F194" s="35"/>
      <c r="G194" s="35"/>
      <c r="H194" s="35"/>
      <c r="M194" s="34"/>
      <c r="N194" s="35"/>
      <c r="S194" s="34"/>
      <c r="T194" s="35"/>
      <c r="V194" s="34"/>
      <c r="W194" s="35"/>
      <c r="X194" s="35"/>
      <c r="Z194" s="34"/>
    </row>
  </sheetData>
  <mergeCells count="51">
    <mergeCell ref="E188:F188"/>
    <mergeCell ref="G188:H188"/>
    <mergeCell ref="M188:N188"/>
    <mergeCell ref="S188:T188"/>
    <mergeCell ref="V188:W188"/>
    <mergeCell ref="C189:C191"/>
    <mergeCell ref="AA183:AB183"/>
    <mergeCell ref="E184:G184"/>
    <mergeCell ref="H184:K184"/>
    <mergeCell ref="L184:N184"/>
    <mergeCell ref="O184:Q184"/>
    <mergeCell ref="R184:T184"/>
    <mergeCell ref="U184:X184"/>
    <mergeCell ref="Y184:Z184"/>
    <mergeCell ref="AA184:AB184"/>
    <mergeCell ref="Y181:Z181"/>
    <mergeCell ref="AA181:AB181"/>
    <mergeCell ref="C183:C184"/>
    <mergeCell ref="E183:G183"/>
    <mergeCell ref="H183:K183"/>
    <mergeCell ref="L183:N183"/>
    <mergeCell ref="O183:Q183"/>
    <mergeCell ref="R183:T183"/>
    <mergeCell ref="U183:X183"/>
    <mergeCell ref="Y183:Z183"/>
    <mergeCell ref="AA4:AB4"/>
    <mergeCell ref="C7:C179"/>
    <mergeCell ref="E180:Q180"/>
    <mergeCell ref="R180:AB180"/>
    <mergeCell ref="E181:G181"/>
    <mergeCell ref="H181:K181"/>
    <mergeCell ref="L181:N181"/>
    <mergeCell ref="O181:Q181"/>
    <mergeCell ref="R181:T181"/>
    <mergeCell ref="U181:X181"/>
    <mergeCell ref="U3:X3"/>
    <mergeCell ref="Y3:Z3"/>
    <mergeCell ref="AA3:AB3"/>
    <mergeCell ref="E4:G4"/>
    <mergeCell ref="H4:K4"/>
    <mergeCell ref="L4:N4"/>
    <mergeCell ref="O4:Q4"/>
    <mergeCell ref="R4:T4"/>
    <mergeCell ref="U4:X4"/>
    <mergeCell ref="Y4:Z4"/>
    <mergeCell ref="A3:B4"/>
    <mergeCell ref="E3:G3"/>
    <mergeCell ref="H3:K3"/>
    <mergeCell ref="L3:N3"/>
    <mergeCell ref="O3:Q3"/>
    <mergeCell ref="R3:T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B441-0E5E-5247-B0E9-284CA569CCD5}">
  <dimension ref="A2:T27"/>
  <sheetViews>
    <sheetView workbookViewId="0">
      <selection activeCell="E14" sqref="E14"/>
    </sheetView>
  </sheetViews>
  <sheetFormatPr baseColWidth="10" defaultColWidth="12.5" defaultRowHeight="15" x14ac:dyDescent="0.2"/>
  <cols>
    <col min="1" max="1" width="12.5" style="1"/>
    <col min="2" max="2" width="28" style="1" customWidth="1"/>
    <col min="3" max="28" width="15.83203125" style="1" customWidth="1"/>
    <col min="29" max="30" width="20" style="1" customWidth="1"/>
    <col min="31" max="16384" width="12.5" style="1"/>
  </cols>
  <sheetData>
    <row r="2" spans="2:20" x14ac:dyDescent="0.2">
      <c r="B2" s="1" t="s">
        <v>55</v>
      </c>
      <c r="C2" s="11" t="s">
        <v>4</v>
      </c>
      <c r="D2" s="11"/>
      <c r="E2" s="11"/>
      <c r="F2" s="11"/>
      <c r="G2" s="11"/>
      <c r="H2" s="11"/>
      <c r="I2" s="11"/>
      <c r="J2" s="11"/>
      <c r="K2" s="11"/>
      <c r="L2" s="11"/>
      <c r="M2" s="6" t="s">
        <v>5</v>
      </c>
      <c r="N2" s="6"/>
      <c r="O2" s="6"/>
      <c r="P2" s="6"/>
      <c r="Q2" s="6"/>
      <c r="R2" s="6"/>
      <c r="S2" s="6"/>
      <c r="T2" s="6"/>
    </row>
    <row r="3" spans="2:20" x14ac:dyDescent="0.2">
      <c r="B3" s="1" t="s">
        <v>56</v>
      </c>
      <c r="C3" s="12" t="s">
        <v>57</v>
      </c>
      <c r="D3" s="12"/>
      <c r="E3" s="12" t="s">
        <v>58</v>
      </c>
      <c r="F3" s="12"/>
      <c r="G3" s="12" t="s">
        <v>59</v>
      </c>
      <c r="H3" s="12"/>
      <c r="I3" s="12" t="s">
        <v>60</v>
      </c>
      <c r="J3" s="12"/>
      <c r="K3" s="12" t="s">
        <v>61</v>
      </c>
      <c r="L3" s="12"/>
      <c r="M3" s="12" t="s">
        <v>11</v>
      </c>
      <c r="N3" s="12"/>
      <c r="O3" s="12" t="s">
        <v>12</v>
      </c>
      <c r="P3" s="12"/>
      <c r="Q3" s="12" t="s">
        <v>13</v>
      </c>
      <c r="R3" s="12"/>
      <c r="S3" s="12" t="s">
        <v>14</v>
      </c>
      <c r="T3" s="12"/>
    </row>
    <row r="4" spans="2:20" x14ac:dyDescent="0.2">
      <c r="C4" s="1" t="s">
        <v>62</v>
      </c>
      <c r="D4" s="1" t="s">
        <v>63</v>
      </c>
      <c r="E4" s="1" t="s">
        <v>62</v>
      </c>
      <c r="F4" s="1" t="s">
        <v>63</v>
      </c>
      <c r="G4" s="1" t="s">
        <v>62</v>
      </c>
      <c r="H4" s="1" t="s">
        <v>63</v>
      </c>
      <c r="I4" s="1" t="s">
        <v>62</v>
      </c>
      <c r="J4" s="1" t="s">
        <v>63</v>
      </c>
      <c r="K4" s="1" t="s">
        <v>62</v>
      </c>
      <c r="L4" s="1" t="s">
        <v>63</v>
      </c>
      <c r="M4" s="1" t="s">
        <v>62</v>
      </c>
      <c r="N4" s="1" t="s">
        <v>63</v>
      </c>
      <c r="O4" s="1" t="s">
        <v>62</v>
      </c>
      <c r="P4" s="1" t="s">
        <v>63</v>
      </c>
      <c r="Q4" s="1" t="s">
        <v>62</v>
      </c>
      <c r="R4" s="1" t="s">
        <v>63</v>
      </c>
      <c r="S4" s="1" t="s">
        <v>62</v>
      </c>
      <c r="T4" s="1" t="s">
        <v>63</v>
      </c>
    </row>
    <row r="5" spans="2:20" ht="16" x14ac:dyDescent="0.2">
      <c r="B5" s="1" t="s">
        <v>64</v>
      </c>
      <c r="C5" s="1">
        <f>7+9</f>
        <v>16</v>
      </c>
      <c r="D5" s="3">
        <f>C5/C$12</f>
        <v>0.12903225806451613</v>
      </c>
      <c r="E5" s="1">
        <v>5</v>
      </c>
      <c r="F5" s="3">
        <f>E5/E$12</f>
        <v>8.0645161290322578E-2</v>
      </c>
      <c r="G5" s="1">
        <v>7</v>
      </c>
      <c r="H5" s="3">
        <f>G5/G$12</f>
        <v>0.1</v>
      </c>
      <c r="I5" s="1">
        <v>3</v>
      </c>
      <c r="J5" s="3">
        <f>I5/I$12</f>
        <v>3.5714285714285712E-2</v>
      </c>
      <c r="K5" s="1">
        <v>7</v>
      </c>
      <c r="L5" s="3">
        <f>K5/K$12</f>
        <v>8.0459770114942528E-2</v>
      </c>
      <c r="M5" s="1">
        <v>9</v>
      </c>
      <c r="N5" s="3">
        <f>M5/M$12</f>
        <v>0.14285714285714285</v>
      </c>
      <c r="O5" s="1">
        <v>12</v>
      </c>
      <c r="P5" s="3">
        <f>O5/O$12</f>
        <v>0.17391304347826086</v>
      </c>
      <c r="Q5" s="1">
        <v>8</v>
      </c>
      <c r="R5" s="3">
        <f>Q5/Q$12</f>
        <v>0.12121212121212122</v>
      </c>
      <c r="S5" s="1">
        <v>9</v>
      </c>
      <c r="T5" s="3">
        <f>S5/S$12</f>
        <v>0.14285714285714285</v>
      </c>
    </row>
    <row r="6" spans="2:20" ht="16" x14ac:dyDescent="0.2">
      <c r="B6" s="1" t="s">
        <v>65</v>
      </c>
      <c r="C6" s="1">
        <f>39+36</f>
        <v>75</v>
      </c>
      <c r="D6" s="3">
        <f>C6/$C$12</f>
        <v>0.60483870967741937</v>
      </c>
      <c r="E6" s="1">
        <v>35</v>
      </c>
      <c r="F6" s="3">
        <f>E6/E$12</f>
        <v>0.56451612903225812</v>
      </c>
      <c r="G6" s="1">
        <v>36</v>
      </c>
      <c r="H6" s="3">
        <f>G6/G$12</f>
        <v>0.51428571428571423</v>
      </c>
      <c r="I6" s="1">
        <v>61</v>
      </c>
      <c r="J6" s="3">
        <f>I6/I$12</f>
        <v>0.72619047619047616</v>
      </c>
      <c r="K6" s="1">
        <v>50</v>
      </c>
      <c r="L6" s="3">
        <f>K6/K$12</f>
        <v>0.57471264367816088</v>
      </c>
      <c r="M6" s="1">
        <v>27</v>
      </c>
      <c r="N6" s="3">
        <f>M6/M$12</f>
        <v>0.42857142857142855</v>
      </c>
      <c r="O6" s="1">
        <v>23</v>
      </c>
      <c r="P6" s="3">
        <f>O6/O$12</f>
        <v>0.33333333333333331</v>
      </c>
      <c r="Q6" s="1">
        <v>22</v>
      </c>
      <c r="R6" s="3">
        <f>Q6/Q$12</f>
        <v>0.33333333333333331</v>
      </c>
      <c r="S6" s="1">
        <v>21</v>
      </c>
      <c r="T6" s="3">
        <f>S6/S$12</f>
        <v>0.33333333333333331</v>
      </c>
    </row>
    <row r="7" spans="2:20" ht="16" x14ac:dyDescent="0.2">
      <c r="B7" s="1" t="s">
        <v>66</v>
      </c>
      <c r="C7" s="1">
        <f>12+15</f>
        <v>27</v>
      </c>
      <c r="D7" s="3">
        <f>C7/$C$12</f>
        <v>0.21774193548387097</v>
      </c>
      <c r="E7" s="1">
        <v>15</v>
      </c>
      <c r="F7" s="3">
        <f>E7/E$12</f>
        <v>0.24193548387096775</v>
      </c>
      <c r="G7" s="1">
        <v>18</v>
      </c>
      <c r="H7" s="3">
        <f>G7/G$12</f>
        <v>0.25714285714285712</v>
      </c>
      <c r="I7" s="1">
        <v>12</v>
      </c>
      <c r="J7" s="3">
        <f>I7/I$12</f>
        <v>0.14285714285714285</v>
      </c>
      <c r="K7" s="1">
        <v>23</v>
      </c>
      <c r="L7" s="3">
        <f>K7/K$12</f>
        <v>0.26436781609195403</v>
      </c>
      <c r="M7" s="1">
        <v>21</v>
      </c>
      <c r="N7" s="3">
        <f>M7/M$12</f>
        <v>0.33333333333333331</v>
      </c>
      <c r="O7" s="1">
        <v>18</v>
      </c>
      <c r="P7" s="3">
        <f>O7/O$12</f>
        <v>0.2608695652173913</v>
      </c>
      <c r="Q7" s="1">
        <v>22</v>
      </c>
      <c r="R7" s="3">
        <f>Q7/Q$12</f>
        <v>0.33333333333333331</v>
      </c>
      <c r="S7" s="1">
        <v>19</v>
      </c>
      <c r="T7" s="3">
        <f>S7/S$12</f>
        <v>0.30158730158730157</v>
      </c>
    </row>
    <row r="8" spans="2:20" ht="16" x14ac:dyDescent="0.2">
      <c r="B8" s="1" t="s">
        <v>67</v>
      </c>
      <c r="C8" s="1">
        <f>2+0</f>
        <v>2</v>
      </c>
      <c r="D8" s="3">
        <f>C8/$C$12</f>
        <v>1.6129032258064516E-2</v>
      </c>
      <c r="E8" s="1">
        <v>2</v>
      </c>
      <c r="F8" s="3">
        <f>E8/E$12</f>
        <v>3.2258064516129031E-2</v>
      </c>
      <c r="G8" s="1">
        <v>4</v>
      </c>
      <c r="H8" s="3">
        <f>G8/G$12</f>
        <v>5.7142857142857141E-2</v>
      </c>
      <c r="I8" s="1">
        <v>1</v>
      </c>
      <c r="J8" s="3">
        <f>I8/I$12</f>
        <v>1.1904761904761904E-2</v>
      </c>
      <c r="K8" s="1">
        <v>3</v>
      </c>
      <c r="L8" s="3">
        <f>K8/K$12</f>
        <v>3.4482758620689655E-2</v>
      </c>
      <c r="M8" s="1">
        <v>5</v>
      </c>
      <c r="N8" s="3">
        <f>M8/M$12</f>
        <v>7.9365079365079361E-2</v>
      </c>
      <c r="O8" s="1">
        <v>5</v>
      </c>
      <c r="P8" s="3">
        <f>O8/O$12</f>
        <v>7.2463768115942032E-2</v>
      </c>
      <c r="Q8" s="1">
        <v>4</v>
      </c>
      <c r="R8" s="3">
        <f>Q8/Q$12</f>
        <v>6.0606060606060608E-2</v>
      </c>
      <c r="S8" s="1">
        <v>5</v>
      </c>
      <c r="T8" s="3">
        <f>S8/S$12</f>
        <v>7.9365079365079361E-2</v>
      </c>
    </row>
    <row r="9" spans="2:20" ht="16" x14ac:dyDescent="0.2">
      <c r="B9" s="1" t="s">
        <v>68</v>
      </c>
      <c r="C9" s="1">
        <f>0+0</f>
        <v>0</v>
      </c>
      <c r="D9" s="3">
        <f>C9/$C$12</f>
        <v>0</v>
      </c>
      <c r="E9" s="1">
        <v>3</v>
      </c>
      <c r="F9" s="3">
        <f>E9/E$12</f>
        <v>4.8387096774193547E-2</v>
      </c>
      <c r="G9" s="1">
        <v>2</v>
      </c>
      <c r="H9" s="3">
        <f>G9/G$12</f>
        <v>2.8571428571428571E-2</v>
      </c>
      <c r="I9" s="1">
        <v>2</v>
      </c>
      <c r="J9" s="3">
        <f>I9/I$12</f>
        <v>2.3809523809523808E-2</v>
      </c>
      <c r="K9" s="1">
        <v>2</v>
      </c>
      <c r="L9" s="3">
        <f>K9/K$12</f>
        <v>2.2988505747126436E-2</v>
      </c>
      <c r="M9" s="1">
        <v>1</v>
      </c>
      <c r="N9" s="3">
        <f>M9/M$12</f>
        <v>1.5873015873015872E-2</v>
      </c>
      <c r="O9" s="1">
        <v>6</v>
      </c>
      <c r="P9" s="3">
        <f>O9/O$12</f>
        <v>8.6956521739130432E-2</v>
      </c>
      <c r="Q9" s="1">
        <v>6</v>
      </c>
      <c r="R9" s="3">
        <f>Q9/Q$12</f>
        <v>9.0909090909090912E-2</v>
      </c>
      <c r="S9" s="1">
        <v>4</v>
      </c>
      <c r="T9" s="3">
        <f>S9/S$12</f>
        <v>6.3492063492063489E-2</v>
      </c>
    </row>
    <row r="10" spans="2:20" ht="16" x14ac:dyDescent="0.2">
      <c r="B10" s="1" t="s">
        <v>69</v>
      </c>
      <c r="D10" s="3">
        <f>D9++D8</f>
        <v>1.6129032258064516E-2</v>
      </c>
      <c r="F10" s="3">
        <f>F9+F8</f>
        <v>8.0645161290322578E-2</v>
      </c>
      <c r="H10" s="3">
        <f>H9+H8</f>
        <v>8.5714285714285715E-2</v>
      </c>
      <c r="J10" s="3">
        <f>J9+J8</f>
        <v>3.5714285714285712E-2</v>
      </c>
      <c r="L10" s="3">
        <f>L9+L8</f>
        <v>5.7471264367816091E-2</v>
      </c>
      <c r="N10" s="3">
        <f>N9+N8</f>
        <v>9.5238095238095233E-2</v>
      </c>
      <c r="P10" s="3">
        <f>P9+P8</f>
        <v>0.15942028985507245</v>
      </c>
      <c r="R10" s="3">
        <f>R9+R8</f>
        <v>0.15151515151515152</v>
      </c>
      <c r="T10" s="3">
        <f>T9+T8</f>
        <v>0.14285714285714285</v>
      </c>
    </row>
    <row r="11" spans="2:20" ht="16" x14ac:dyDescent="0.2">
      <c r="B11" s="1" t="s">
        <v>70</v>
      </c>
      <c r="C11" s="1">
        <f>2+2</f>
        <v>4</v>
      </c>
      <c r="D11" s="3">
        <f>C11/$C$12</f>
        <v>3.2258064516129031E-2</v>
      </c>
      <c r="E11" s="1">
        <v>2</v>
      </c>
      <c r="F11" s="3">
        <f>E11/E$12</f>
        <v>3.2258064516129031E-2</v>
      </c>
      <c r="G11" s="1">
        <v>3</v>
      </c>
      <c r="H11" s="3">
        <f>G11/G$12</f>
        <v>4.2857142857142858E-2</v>
      </c>
      <c r="I11" s="1">
        <v>5</v>
      </c>
      <c r="J11" s="3">
        <f>I11/I$12</f>
        <v>5.9523809523809521E-2</v>
      </c>
      <c r="K11" s="1">
        <v>2</v>
      </c>
      <c r="L11" s="3">
        <f>K11/K$12</f>
        <v>2.2988505747126436E-2</v>
      </c>
      <c r="M11" s="1">
        <v>0</v>
      </c>
      <c r="N11" s="3">
        <f>M11/M$12</f>
        <v>0</v>
      </c>
      <c r="O11" s="1">
        <v>5</v>
      </c>
      <c r="P11" s="3">
        <f>O11/O$12</f>
        <v>7.2463768115942032E-2</v>
      </c>
      <c r="Q11" s="1">
        <v>4</v>
      </c>
      <c r="R11" s="3">
        <f>Q11/Q$12</f>
        <v>6.0606060606060608E-2</v>
      </c>
      <c r="S11" s="1">
        <v>5</v>
      </c>
      <c r="T11" s="3">
        <f>S11/S$12</f>
        <v>7.9365079365079361E-2</v>
      </c>
    </row>
    <row r="12" spans="2:20" x14ac:dyDescent="0.2">
      <c r="B12" s="1" t="s">
        <v>71</v>
      </c>
      <c r="C12" s="1">
        <f>SUM(C5:C11)</f>
        <v>124</v>
      </c>
      <c r="E12" s="1">
        <f>SUM(E5:E11)</f>
        <v>62</v>
      </c>
      <c r="G12" s="1">
        <f>SUM(G5:G11)</f>
        <v>70</v>
      </c>
      <c r="I12" s="1">
        <f>SUM(I5:I11)</f>
        <v>84</v>
      </c>
      <c r="K12" s="1">
        <f>SUM(K5:K11)</f>
        <v>87</v>
      </c>
      <c r="M12" s="1">
        <f>SUM(M5:M11)</f>
        <v>63</v>
      </c>
      <c r="O12" s="1">
        <f>SUM(O5:O11)</f>
        <v>69</v>
      </c>
      <c r="Q12" s="1">
        <f>SUM(Q5:Q11)</f>
        <v>66</v>
      </c>
      <c r="S12" s="1">
        <f>SUM(S5:S11)</f>
        <v>63</v>
      </c>
    </row>
    <row r="14" spans="2:20" x14ac:dyDescent="0.2">
      <c r="B14" s="1" t="s">
        <v>72</v>
      </c>
      <c r="D14" s="37">
        <f>SUM(D5:D6)+D11</f>
        <v>0.7661290322580645</v>
      </c>
      <c r="E14" s="37" t="s">
        <v>1</v>
      </c>
      <c r="F14" s="37">
        <f>SUM(F5:F6)+F11</f>
        <v>0.67741935483870974</v>
      </c>
      <c r="G14" s="37"/>
      <c r="H14" s="37">
        <f>SUM(H5:H6)+H11</f>
        <v>0.65714285714285703</v>
      </c>
      <c r="I14" s="37"/>
      <c r="J14" s="37">
        <f>SUM(J5:J6)+J11</f>
        <v>0.8214285714285714</v>
      </c>
      <c r="K14" s="37"/>
      <c r="L14" s="37">
        <f>SUM(L5:L6)+L11</f>
        <v>0.67816091954022983</v>
      </c>
      <c r="M14" s="37"/>
      <c r="N14" s="37">
        <f>SUM(N5:N6)+N11</f>
        <v>0.5714285714285714</v>
      </c>
      <c r="O14" s="37"/>
      <c r="P14" s="37">
        <f>SUM(P5:P6)+P11</f>
        <v>0.57971014492753625</v>
      </c>
      <c r="Q14" s="37"/>
      <c r="R14" s="37">
        <f>SUM(R5:R6)+R11</f>
        <v>0.51515151515151514</v>
      </c>
      <c r="S14" s="37"/>
      <c r="T14" s="37">
        <f>SUM(T5:T6)+T11</f>
        <v>0.55555555555555558</v>
      </c>
    </row>
    <row r="15" spans="2:20" x14ac:dyDescent="0.2">
      <c r="B15" s="1" t="s">
        <v>73</v>
      </c>
      <c r="D15" s="37">
        <f>SUM(D7:D9)</f>
        <v>0.2338709677419355</v>
      </c>
      <c r="E15" s="37"/>
      <c r="F15" s="37">
        <f>SUM(F7:F9)</f>
        <v>0.32258064516129031</v>
      </c>
      <c r="G15" s="37"/>
      <c r="H15" s="37">
        <f>SUM(H7:H9)</f>
        <v>0.34285714285714286</v>
      </c>
      <c r="I15" s="37"/>
      <c r="J15" s="37">
        <f>SUM(J7:J9)</f>
        <v>0.17857142857142858</v>
      </c>
      <c r="K15" s="37"/>
      <c r="L15" s="37">
        <f>SUM(L7:L9)</f>
        <v>0.32183908045977017</v>
      </c>
      <c r="M15" s="37"/>
      <c r="N15" s="37">
        <f>SUM(N7:N9)</f>
        <v>0.42857142857142855</v>
      </c>
      <c r="O15" s="37"/>
      <c r="P15" s="37">
        <f>SUM(P7:P9)</f>
        <v>0.42028985507246375</v>
      </c>
      <c r="Q15" s="37"/>
      <c r="R15" s="37">
        <f>SUM(R7:R9)</f>
        <v>0.48484848484848486</v>
      </c>
      <c r="S15" s="37"/>
      <c r="T15" s="37">
        <f>SUM(T7:T9)</f>
        <v>0.44444444444444442</v>
      </c>
    </row>
    <row r="16" spans="2:20" x14ac:dyDescent="0.2">
      <c r="B16" s="1" t="s">
        <v>74</v>
      </c>
      <c r="D16" s="37">
        <f>SUM(D5:D7)</f>
        <v>0.95161290322580649</v>
      </c>
      <c r="F16" s="37">
        <f>SUM(F5:F7)</f>
        <v>0.88709677419354849</v>
      </c>
      <c r="H16" s="37">
        <f>SUM(H5:H7)</f>
        <v>0.87142857142857133</v>
      </c>
      <c r="J16" s="37">
        <f>SUM(J5:J7)</f>
        <v>0.90476190476190466</v>
      </c>
      <c r="L16" s="37">
        <f>SUM(L5:L7)</f>
        <v>0.91954022988505746</v>
      </c>
      <c r="N16" s="37">
        <f>SUM(N5:N7)</f>
        <v>0.90476190476190466</v>
      </c>
      <c r="P16" s="37">
        <f>SUM(P5:P7)</f>
        <v>0.76811594202898559</v>
      </c>
      <c r="R16" s="37">
        <f>SUM(R5:R7)</f>
        <v>0.78787878787878785</v>
      </c>
      <c r="T16" s="37">
        <f>SUM(T5:T7)</f>
        <v>0.77777777777777768</v>
      </c>
    </row>
    <row r="17" spans="1:17" x14ac:dyDescent="0.2">
      <c r="C17" s="12"/>
      <c r="D17" s="12"/>
    </row>
    <row r="18" spans="1:17" x14ac:dyDescent="0.2">
      <c r="A18" s="7" t="s">
        <v>75</v>
      </c>
    </row>
    <row r="19" spans="1:17" x14ac:dyDescent="0.2">
      <c r="C19" s="11" t="s">
        <v>4</v>
      </c>
      <c r="D19" s="11"/>
      <c r="E19" s="11"/>
      <c r="F19" s="11"/>
      <c r="G19" s="11"/>
      <c r="H19" s="11"/>
      <c r="I19" s="11"/>
      <c r="J19" s="6" t="s">
        <v>5</v>
      </c>
      <c r="K19" s="6"/>
      <c r="L19" s="6"/>
      <c r="M19" s="6"/>
      <c r="N19" s="6"/>
      <c r="O19" s="6"/>
    </row>
    <row r="20" spans="1:17" x14ac:dyDescent="0.2">
      <c r="C20" s="1" t="s">
        <v>57</v>
      </c>
      <c r="D20" s="1" t="s">
        <v>58</v>
      </c>
      <c r="E20" s="1" t="s">
        <v>59</v>
      </c>
      <c r="F20" s="1" t="s">
        <v>60</v>
      </c>
      <c r="G20" s="1" t="s">
        <v>61</v>
      </c>
      <c r="H20" s="1" t="s">
        <v>3</v>
      </c>
      <c r="I20" s="29" t="s">
        <v>76</v>
      </c>
      <c r="J20" s="1" t="s">
        <v>77</v>
      </c>
      <c r="K20" s="1" t="s">
        <v>12</v>
      </c>
      <c r="L20" s="1" t="s">
        <v>13</v>
      </c>
      <c r="M20" s="1" t="s">
        <v>78</v>
      </c>
      <c r="N20" s="1" t="s">
        <v>3</v>
      </c>
      <c r="O20" s="1" t="s">
        <v>76</v>
      </c>
      <c r="P20" s="1" t="s">
        <v>51</v>
      </c>
    </row>
    <row r="21" spans="1:17" ht="16" x14ac:dyDescent="0.2">
      <c r="A21" s="12" t="s">
        <v>63</v>
      </c>
      <c r="B21" s="1" t="s">
        <v>64</v>
      </c>
      <c r="C21" s="37">
        <f>D5</f>
        <v>0.12903225806451613</v>
      </c>
      <c r="D21" s="37">
        <f>F5</f>
        <v>8.0645161290322578E-2</v>
      </c>
      <c r="E21" s="37">
        <f>H5</f>
        <v>0.1</v>
      </c>
      <c r="F21" s="37">
        <f>J5</f>
        <v>3.5714285714285712E-2</v>
      </c>
      <c r="G21" s="37">
        <f>L5</f>
        <v>8.0459770114942528E-2</v>
      </c>
      <c r="H21" s="37">
        <f>AVERAGE(C21:G21)</f>
        <v>8.5170295036813393E-2</v>
      </c>
      <c r="I21" s="38">
        <f>STDEV(C21:G21)</f>
        <v>3.4030701904720746E-2</v>
      </c>
      <c r="J21" s="37">
        <f>N5</f>
        <v>0.14285714285714285</v>
      </c>
      <c r="K21" s="37">
        <f>P5</f>
        <v>0.17391304347826086</v>
      </c>
      <c r="L21" s="37">
        <f>R5</f>
        <v>0.12121212121212122</v>
      </c>
      <c r="M21" s="37">
        <f>T5</f>
        <v>0.14285714285714285</v>
      </c>
      <c r="N21" s="37">
        <f>AVERAGE(J21:M21)</f>
        <v>0.14520986260116694</v>
      </c>
      <c r="O21" s="3">
        <f>STDEV(J21:M21)</f>
        <v>2.1685899909284594E-2</v>
      </c>
      <c r="P21" s="36">
        <f>_xlfn.T.TEST(C21:G21,J21:M21,2,2)</f>
        <v>1.8685026233729012E-2</v>
      </c>
      <c r="Q21" s="1" t="s">
        <v>79</v>
      </c>
    </row>
    <row r="22" spans="1:17" ht="16" x14ac:dyDescent="0.2">
      <c r="A22" s="12"/>
      <c r="B22" s="1" t="s">
        <v>65</v>
      </c>
      <c r="C22" s="37">
        <f>D6</f>
        <v>0.60483870967741937</v>
      </c>
      <c r="D22" s="37">
        <f>F6</f>
        <v>0.56451612903225812</v>
      </c>
      <c r="E22" s="37">
        <f>H6</f>
        <v>0.51428571428571423</v>
      </c>
      <c r="F22" s="37">
        <f>J6</f>
        <v>0.72619047619047616</v>
      </c>
      <c r="G22" s="37">
        <f>L6</f>
        <v>0.57471264367816088</v>
      </c>
      <c r="H22" s="37">
        <f t="shared" ref="H22:H25" si="0">AVERAGE(C22:G22)</f>
        <v>0.5969087345728058</v>
      </c>
      <c r="I22" s="38">
        <f t="shared" ref="I22:I25" si="1">STDEV(C22:G22)</f>
        <v>7.9286133792308464E-2</v>
      </c>
      <c r="J22" s="37">
        <f>N6</f>
        <v>0.42857142857142855</v>
      </c>
      <c r="K22" s="37">
        <f>P6</f>
        <v>0.33333333333333331</v>
      </c>
      <c r="L22" s="37">
        <f>R6</f>
        <v>0.33333333333333331</v>
      </c>
      <c r="M22" s="37">
        <f>T6</f>
        <v>0.33333333333333331</v>
      </c>
      <c r="N22" s="37">
        <f t="shared" ref="N22:N25" si="2">AVERAGE(J22:M22)</f>
        <v>0.3571428571428571</v>
      </c>
      <c r="O22" s="3">
        <f t="shared" ref="O22:O25" si="3">STDEV(J22:M22)</f>
        <v>4.7619047619047644E-2</v>
      </c>
      <c r="P22" s="36">
        <f t="shared" ref="P22:P25" si="4">_xlfn.T.TEST(C22:G22,J22:M22,2,2)</f>
        <v>1.1348333010097553E-3</v>
      </c>
      <c r="Q22" s="1" t="s">
        <v>2</v>
      </c>
    </row>
    <row r="23" spans="1:17" ht="16" x14ac:dyDescent="0.2">
      <c r="A23" s="12"/>
      <c r="B23" s="1" t="s">
        <v>66</v>
      </c>
      <c r="C23" s="37">
        <f>D7</f>
        <v>0.21774193548387097</v>
      </c>
      <c r="D23" s="37">
        <f>F7</f>
        <v>0.24193548387096775</v>
      </c>
      <c r="E23" s="37">
        <f>H7</f>
        <v>0.25714285714285712</v>
      </c>
      <c r="F23" s="37">
        <f>J7</f>
        <v>0.14285714285714285</v>
      </c>
      <c r="G23" s="37">
        <f>L7</f>
        <v>0.26436781609195403</v>
      </c>
      <c r="H23" s="37">
        <f t="shared" si="0"/>
        <v>0.22480904708935853</v>
      </c>
      <c r="I23" s="38">
        <f t="shared" si="1"/>
        <v>4.9167430754874723E-2</v>
      </c>
      <c r="J23" s="37">
        <f>N7</f>
        <v>0.33333333333333331</v>
      </c>
      <c r="K23" s="37">
        <f>P7</f>
        <v>0.2608695652173913</v>
      </c>
      <c r="L23" s="37">
        <f>R7</f>
        <v>0.33333333333333331</v>
      </c>
      <c r="M23" s="37">
        <f>T7</f>
        <v>0.30158730158730157</v>
      </c>
      <c r="N23" s="37">
        <f t="shared" si="2"/>
        <v>0.30728088336783987</v>
      </c>
      <c r="O23" s="3">
        <f t="shared" si="3"/>
        <v>3.4369985085647592E-2</v>
      </c>
      <c r="P23" s="36">
        <f t="shared" si="4"/>
        <v>2.5417854992511195E-2</v>
      </c>
      <c r="Q23" s="1" t="s">
        <v>79</v>
      </c>
    </row>
    <row r="24" spans="1:17" ht="16" x14ac:dyDescent="0.2">
      <c r="A24" s="12"/>
      <c r="B24" s="1" t="s">
        <v>80</v>
      </c>
      <c r="C24" s="37">
        <v>1.6129032258064516E-2</v>
      </c>
      <c r="D24" s="37">
        <v>8.0645161290322578E-2</v>
      </c>
      <c r="E24" s="37">
        <v>8.5714285714285715E-2</v>
      </c>
      <c r="F24" s="37">
        <v>3.5714285714285712E-2</v>
      </c>
      <c r="G24" s="37">
        <v>5.7471264367816091E-2</v>
      </c>
      <c r="H24" s="37">
        <f t="shared" si="0"/>
        <v>5.5134805868954917E-2</v>
      </c>
      <c r="I24" s="38">
        <f t="shared" si="1"/>
        <v>2.9537894465052623E-2</v>
      </c>
      <c r="J24" s="37">
        <v>9.5238095238095233E-2</v>
      </c>
      <c r="K24" s="37">
        <v>0.15942028985507245</v>
      </c>
      <c r="L24" s="37">
        <v>0.15151515151515152</v>
      </c>
      <c r="M24" s="37">
        <v>0.14285714285714285</v>
      </c>
      <c r="N24" s="37">
        <f t="shared" si="2"/>
        <v>0.13725766986636551</v>
      </c>
      <c r="O24" s="3">
        <f t="shared" si="3"/>
        <v>2.8818143922677873E-2</v>
      </c>
      <c r="P24" s="36">
        <f t="shared" si="4"/>
        <v>4.0963110929219462E-3</v>
      </c>
      <c r="Q24" s="1" t="s">
        <v>2</v>
      </c>
    </row>
    <row r="25" spans="1:17" ht="16" x14ac:dyDescent="0.2">
      <c r="A25" s="12"/>
      <c r="B25" s="1" t="s">
        <v>70</v>
      </c>
      <c r="C25" s="37">
        <f t="shared" ref="C25" si="5">D11</f>
        <v>3.2258064516129031E-2</v>
      </c>
      <c r="D25" s="37">
        <f t="shared" ref="D25" si="6">F11</f>
        <v>3.2258064516129031E-2</v>
      </c>
      <c r="E25" s="37">
        <f t="shared" ref="E25" si="7">H11</f>
        <v>4.2857142857142858E-2</v>
      </c>
      <c r="F25" s="37">
        <f t="shared" ref="F25" si="8">J11</f>
        <v>5.9523809523809521E-2</v>
      </c>
      <c r="G25" s="37">
        <f t="shared" ref="G25" si="9">L11</f>
        <v>2.2988505747126436E-2</v>
      </c>
      <c r="H25" s="37">
        <f t="shared" si="0"/>
        <v>3.7977117432067373E-2</v>
      </c>
      <c r="I25" s="38">
        <f t="shared" si="1"/>
        <v>1.3947653933531982E-2</v>
      </c>
      <c r="J25" s="37">
        <f>N11</f>
        <v>0</v>
      </c>
      <c r="K25" s="37">
        <f>P11</f>
        <v>7.2463768115942032E-2</v>
      </c>
      <c r="L25" s="37">
        <f>R11</f>
        <v>6.0606060606060608E-2</v>
      </c>
      <c r="M25" s="37">
        <f>T11</f>
        <v>7.9365079365079361E-2</v>
      </c>
      <c r="N25" s="37">
        <f t="shared" si="2"/>
        <v>5.3108727021770497E-2</v>
      </c>
      <c r="O25" s="3">
        <f t="shared" si="3"/>
        <v>3.6243438720592873E-2</v>
      </c>
      <c r="P25" s="36">
        <f t="shared" si="4"/>
        <v>0.41376281804557968</v>
      </c>
      <c r="Q25" s="1" t="s">
        <v>54</v>
      </c>
    </row>
    <row r="26" spans="1:17" x14ac:dyDescent="0.2">
      <c r="C26" s="37"/>
    </row>
    <row r="27" spans="1:17" x14ac:dyDescent="0.2">
      <c r="C27" s="37"/>
    </row>
  </sheetData>
  <mergeCells count="15">
    <mergeCell ref="S3:T3"/>
    <mergeCell ref="C17:D17"/>
    <mergeCell ref="C19:I19"/>
    <mergeCell ref="J19:O19"/>
    <mergeCell ref="A21:A25"/>
    <mergeCell ref="C2:L2"/>
    <mergeCell ref="M2:T2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8F14-200E-F144-877B-C89720AACCE2}">
  <dimension ref="B2:P19"/>
  <sheetViews>
    <sheetView workbookViewId="0">
      <selection activeCell="E14" sqref="E14"/>
    </sheetView>
  </sheetViews>
  <sheetFormatPr baseColWidth="10" defaultColWidth="12.5" defaultRowHeight="15" x14ac:dyDescent="0.2"/>
  <cols>
    <col min="1" max="1" width="12.5" style="1"/>
    <col min="2" max="2" width="25" style="1" customWidth="1"/>
    <col min="3" max="6" width="15.33203125" style="1" customWidth="1"/>
    <col min="7" max="9" width="16.33203125" style="1" customWidth="1"/>
    <col min="10" max="10" width="23.1640625" style="1" customWidth="1"/>
    <col min="11" max="13" width="12.5" style="1"/>
    <col min="14" max="14" width="14.83203125" style="1" customWidth="1"/>
    <col min="15" max="16384" width="12.5" style="1"/>
  </cols>
  <sheetData>
    <row r="2" spans="2:6" x14ac:dyDescent="0.2">
      <c r="B2" s="1" t="s">
        <v>81</v>
      </c>
      <c r="F2" s="8" t="s">
        <v>82</v>
      </c>
    </row>
    <row r="3" spans="2:6" ht="32" x14ac:dyDescent="0.2">
      <c r="B3" s="1" t="s">
        <v>6</v>
      </c>
      <c r="C3" s="1" t="s">
        <v>56</v>
      </c>
      <c r="D3" s="39" t="s">
        <v>83</v>
      </c>
      <c r="E3" s="1" t="s">
        <v>84</v>
      </c>
      <c r="F3" s="8"/>
    </row>
    <row r="4" spans="2:6" ht="16" x14ac:dyDescent="0.2">
      <c r="B4" s="40" t="s">
        <v>4</v>
      </c>
      <c r="C4" s="1" t="s">
        <v>57</v>
      </c>
      <c r="D4" s="1">
        <v>13</v>
      </c>
      <c r="E4" s="1">
        <v>18</v>
      </c>
      <c r="F4" s="3">
        <f>D4/(D4+E4)</f>
        <v>0.41935483870967744</v>
      </c>
    </row>
    <row r="5" spans="2:6" ht="16" x14ac:dyDescent="0.2">
      <c r="B5" s="40" t="s">
        <v>4</v>
      </c>
      <c r="C5" s="1" t="s">
        <v>58</v>
      </c>
      <c r="D5" s="1">
        <v>41</v>
      </c>
      <c r="E5" s="1">
        <v>28</v>
      </c>
      <c r="F5" s="3">
        <f>D5/(D5+E5)</f>
        <v>0.59420289855072461</v>
      </c>
    </row>
    <row r="6" spans="2:6" ht="16" x14ac:dyDescent="0.2">
      <c r="B6" s="40" t="s">
        <v>4</v>
      </c>
      <c r="C6" s="1" t="s">
        <v>59</v>
      </c>
      <c r="D6" s="1">
        <v>21</v>
      </c>
      <c r="E6" s="1">
        <v>10</v>
      </c>
      <c r="F6" s="3">
        <f t="shared" ref="F6:F13" si="0">D6/(D6+E6)</f>
        <v>0.67741935483870963</v>
      </c>
    </row>
    <row r="7" spans="2:6" ht="16" x14ac:dyDescent="0.2">
      <c r="B7" s="40" t="s">
        <v>4</v>
      </c>
      <c r="C7" s="1" t="s">
        <v>60</v>
      </c>
      <c r="D7" s="1">
        <v>18</v>
      </c>
      <c r="E7" s="1">
        <v>18</v>
      </c>
      <c r="F7" s="3">
        <f t="shared" si="0"/>
        <v>0.5</v>
      </c>
    </row>
    <row r="8" spans="2:6" ht="16" x14ac:dyDescent="0.2">
      <c r="B8" s="40" t="s">
        <v>4</v>
      </c>
      <c r="C8" s="1" t="s">
        <v>61</v>
      </c>
      <c r="D8" s="1">
        <v>19</v>
      </c>
      <c r="E8" s="1">
        <v>12</v>
      </c>
      <c r="F8" s="3">
        <f t="shared" si="0"/>
        <v>0.61290322580645162</v>
      </c>
    </row>
    <row r="9" spans="2:6" ht="16" x14ac:dyDescent="0.2">
      <c r="B9" s="41" t="s">
        <v>5</v>
      </c>
      <c r="C9" s="1" t="s">
        <v>11</v>
      </c>
      <c r="D9" s="1">
        <v>3</v>
      </c>
      <c r="E9" s="1">
        <v>31</v>
      </c>
      <c r="F9" s="3">
        <f t="shared" si="0"/>
        <v>8.8235294117647065E-2</v>
      </c>
    </row>
    <row r="10" spans="2:6" ht="16" x14ac:dyDescent="0.2">
      <c r="B10" s="41" t="s">
        <v>5</v>
      </c>
      <c r="C10" s="1" t="s">
        <v>12</v>
      </c>
      <c r="D10" s="1">
        <v>5</v>
      </c>
      <c r="E10" s="1">
        <v>33</v>
      </c>
      <c r="F10" s="3">
        <f t="shared" si="0"/>
        <v>0.13157894736842105</v>
      </c>
    </row>
    <row r="11" spans="2:6" ht="16" x14ac:dyDescent="0.2">
      <c r="B11" s="41" t="s">
        <v>5</v>
      </c>
      <c r="C11" s="1" t="s">
        <v>13</v>
      </c>
      <c r="D11" s="1">
        <v>6</v>
      </c>
      <c r="E11" s="1">
        <v>17</v>
      </c>
      <c r="F11" s="3">
        <f t="shared" si="0"/>
        <v>0.2608695652173913</v>
      </c>
    </row>
    <row r="12" spans="2:6" ht="16" x14ac:dyDescent="0.2">
      <c r="B12" s="41" t="s">
        <v>5</v>
      </c>
      <c r="C12" s="1" t="s">
        <v>14</v>
      </c>
      <c r="D12" s="1">
        <v>1</v>
      </c>
      <c r="E12" s="1">
        <v>17</v>
      </c>
      <c r="F12" s="3">
        <f t="shared" si="0"/>
        <v>5.5555555555555552E-2</v>
      </c>
    </row>
    <row r="13" spans="2:6" ht="16" x14ac:dyDescent="0.2">
      <c r="B13" s="41" t="s">
        <v>5</v>
      </c>
      <c r="C13" s="1" t="s">
        <v>85</v>
      </c>
      <c r="D13" s="1">
        <v>2</v>
      </c>
      <c r="E13" s="1">
        <v>20</v>
      </c>
      <c r="F13" s="3">
        <f t="shared" si="0"/>
        <v>9.0909090909090912E-2</v>
      </c>
    </row>
    <row r="14" spans="2:6" x14ac:dyDescent="0.2">
      <c r="E14" s="1" t="s">
        <v>1</v>
      </c>
    </row>
    <row r="15" spans="2:6" x14ac:dyDescent="0.2">
      <c r="B15" s="1" t="s">
        <v>86</v>
      </c>
      <c r="C15" s="12" t="s">
        <v>87</v>
      </c>
      <c r="D15" s="12"/>
      <c r="E15" s="12"/>
    </row>
    <row r="16" spans="2:6" x14ac:dyDescent="0.2">
      <c r="C16" s="1" t="s">
        <v>3</v>
      </c>
      <c r="D16" s="1" t="s">
        <v>88</v>
      </c>
      <c r="E16" s="1" t="s">
        <v>89</v>
      </c>
    </row>
    <row r="17" spans="2:16" ht="16" x14ac:dyDescent="0.2">
      <c r="B17" s="41" t="s">
        <v>5</v>
      </c>
      <c r="C17" s="3">
        <f>AVERAGE(F9:F13)</f>
        <v>0.12542969063362117</v>
      </c>
      <c r="D17" s="3">
        <f>STDEV(F9:F13)</f>
        <v>8.037297847550251E-2</v>
      </c>
      <c r="E17" s="1" t="s">
        <v>90</v>
      </c>
    </row>
    <row r="18" spans="2:16" ht="16" x14ac:dyDescent="0.2">
      <c r="B18" s="40" t="s">
        <v>4</v>
      </c>
      <c r="C18" s="3">
        <f>AVERAGE(F4:F8)</f>
        <v>0.56077606358111265</v>
      </c>
      <c r="D18" s="3">
        <f>STDEV(F10:F14)</f>
        <v>8.9647427479097166E-2</v>
      </c>
      <c r="E18" s="1">
        <f>_xlfn.T.TEST(F9:F13,F4:F8,2,2)</f>
        <v>6.7777578806952479E-5</v>
      </c>
      <c r="F18" s="1" t="s">
        <v>0</v>
      </c>
      <c r="J18" s="2"/>
      <c r="K18" s="2"/>
      <c r="L18" s="2"/>
      <c r="M18" s="2"/>
      <c r="N18" s="2"/>
      <c r="O18" s="2"/>
      <c r="P18" s="42"/>
    </row>
    <row r="19" spans="2:16" x14ac:dyDescent="0.2">
      <c r="J19" s="2"/>
      <c r="K19" s="2"/>
      <c r="L19" s="2"/>
      <c r="M19" s="2"/>
      <c r="N19" s="2"/>
      <c r="O19" s="2"/>
    </row>
  </sheetData>
  <mergeCells count="2">
    <mergeCell ref="F2:F3"/>
    <mergeCell ref="C15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54B1-79AF-5947-AC9D-B2047DE0A36B}">
  <dimension ref="A2:F19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4.5" style="1" customWidth="1"/>
    <col min="2" max="2" width="12.1640625" style="1" customWidth="1"/>
    <col min="3" max="6" width="14.5" style="1" customWidth="1"/>
    <col min="7" max="16384" width="8.83203125" style="1"/>
  </cols>
  <sheetData>
    <row r="2" spans="1:5" ht="32" x14ac:dyDescent="0.2">
      <c r="A2" s="1" t="s">
        <v>6</v>
      </c>
      <c r="B2" s="1" t="s">
        <v>7</v>
      </c>
      <c r="C2" s="43" t="s">
        <v>91</v>
      </c>
      <c r="D2" s="33" t="s">
        <v>92</v>
      </c>
      <c r="E2" s="43" t="s">
        <v>93</v>
      </c>
    </row>
    <row r="4" spans="1:5" ht="16" x14ac:dyDescent="0.2">
      <c r="A4" s="41" t="s">
        <v>5</v>
      </c>
      <c r="B4" s="1" t="s">
        <v>11</v>
      </c>
      <c r="C4" s="1">
        <v>26</v>
      </c>
      <c r="D4" s="1">
        <v>5</v>
      </c>
      <c r="E4" s="3">
        <f t="shared" ref="E4:E11" si="0">D4/(D4+C4)</f>
        <v>0.16129032258064516</v>
      </c>
    </row>
    <row r="5" spans="1:5" ht="16" x14ac:dyDescent="0.2">
      <c r="A5" s="41" t="s">
        <v>5</v>
      </c>
      <c r="B5" s="1" t="s">
        <v>12</v>
      </c>
      <c r="C5" s="1">
        <v>23</v>
      </c>
      <c r="D5" s="1">
        <v>8</v>
      </c>
      <c r="E5" s="3">
        <f t="shared" si="0"/>
        <v>0.25806451612903225</v>
      </c>
    </row>
    <row r="6" spans="1:5" ht="16" x14ac:dyDescent="0.2">
      <c r="A6" s="41" t="s">
        <v>5</v>
      </c>
      <c r="B6" s="1" t="s">
        <v>13</v>
      </c>
      <c r="C6" s="1">
        <v>25</v>
      </c>
      <c r="D6" s="1">
        <v>5</v>
      </c>
      <c r="E6" s="3">
        <f t="shared" si="0"/>
        <v>0.16666666666666666</v>
      </c>
    </row>
    <row r="7" spans="1:5" ht="16" x14ac:dyDescent="0.2">
      <c r="A7" s="41" t="s">
        <v>5</v>
      </c>
      <c r="B7" s="1" t="s">
        <v>14</v>
      </c>
      <c r="C7" s="1">
        <v>24</v>
      </c>
      <c r="D7" s="1">
        <v>6</v>
      </c>
      <c r="E7" s="3">
        <f t="shared" si="0"/>
        <v>0.2</v>
      </c>
    </row>
    <row r="8" spans="1:5" ht="16" x14ac:dyDescent="0.2">
      <c r="A8" s="41" t="s">
        <v>5</v>
      </c>
      <c r="B8" s="1" t="s">
        <v>85</v>
      </c>
      <c r="C8" s="1">
        <v>26</v>
      </c>
      <c r="D8" s="1">
        <v>4</v>
      </c>
      <c r="E8" s="3">
        <f t="shared" si="0"/>
        <v>0.13333333333333333</v>
      </c>
    </row>
    <row r="9" spans="1:5" ht="16" x14ac:dyDescent="0.2">
      <c r="A9" s="44" t="s">
        <v>4</v>
      </c>
      <c r="B9" s="1" t="s">
        <v>57</v>
      </c>
      <c r="C9" s="1">
        <v>22</v>
      </c>
      <c r="D9" s="1">
        <v>9</v>
      </c>
      <c r="E9" s="3">
        <f t="shared" si="0"/>
        <v>0.29032258064516131</v>
      </c>
    </row>
    <row r="10" spans="1:5" ht="16" x14ac:dyDescent="0.2">
      <c r="A10" s="44" t="s">
        <v>4</v>
      </c>
      <c r="B10" s="1" t="s">
        <v>58</v>
      </c>
      <c r="C10" s="1">
        <v>13</v>
      </c>
      <c r="D10" s="1">
        <v>14</v>
      </c>
      <c r="E10" s="3">
        <f t="shared" si="0"/>
        <v>0.51851851851851849</v>
      </c>
    </row>
    <row r="11" spans="1:5" ht="16" x14ac:dyDescent="0.2">
      <c r="A11" s="44" t="s">
        <v>4</v>
      </c>
      <c r="B11" s="1" t="s">
        <v>59</v>
      </c>
      <c r="C11" s="1">
        <v>13</v>
      </c>
      <c r="D11" s="1">
        <v>19</v>
      </c>
      <c r="E11" s="3">
        <f t="shared" si="0"/>
        <v>0.59375</v>
      </c>
    </row>
    <row r="14" spans="1:5" x14ac:dyDescent="0.2">
      <c r="A14" s="1" t="s">
        <v>75</v>
      </c>
      <c r="E14" s="1" t="s">
        <v>1</v>
      </c>
    </row>
    <row r="16" spans="1:5" x14ac:dyDescent="0.2">
      <c r="C16" s="12" t="s">
        <v>87</v>
      </c>
      <c r="D16" s="12"/>
      <c r="E16" s="12"/>
    </row>
    <row r="17" spans="2:6" x14ac:dyDescent="0.2">
      <c r="B17" s="1" t="s">
        <v>55</v>
      </c>
      <c r="C17" s="1" t="s">
        <v>3</v>
      </c>
      <c r="D17" s="1" t="s">
        <v>88</v>
      </c>
      <c r="E17" s="1" t="s">
        <v>89</v>
      </c>
    </row>
    <row r="18" spans="2:6" ht="16" x14ac:dyDescent="0.2">
      <c r="B18" s="41" t="s">
        <v>5</v>
      </c>
      <c r="C18" s="3">
        <f>AVERAGE(E4:E8)</f>
        <v>0.18387096774193545</v>
      </c>
      <c r="D18" s="3">
        <f>STDEV(E4:E8)</f>
        <v>4.7761789923683656E-2</v>
      </c>
      <c r="E18" s="1" t="s">
        <v>90</v>
      </c>
    </row>
    <row r="19" spans="2:6" ht="16" x14ac:dyDescent="0.2">
      <c r="B19" s="44" t="s">
        <v>4</v>
      </c>
      <c r="C19" s="3">
        <f>AVERAGE(E9:E11)</f>
        <v>0.4675303663878933</v>
      </c>
      <c r="D19" s="3">
        <f>STDEV(E5:E9)</f>
        <v>6.4453374497400948E-2</v>
      </c>
      <c r="E19" s="36">
        <f>_xlfn.T.TEST(E9:E11,E4:E8,2,2)</f>
        <v>7.8470258651369557E-3</v>
      </c>
      <c r="F19" s="1" t="s">
        <v>2</v>
      </c>
    </row>
  </sheetData>
  <mergeCells count="1">
    <mergeCell ref="C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D720-AD60-B848-80AD-330B04E09595}">
  <dimension ref="B3:L20"/>
  <sheetViews>
    <sheetView workbookViewId="0">
      <selection activeCell="K22" sqref="K22"/>
    </sheetView>
  </sheetViews>
  <sheetFormatPr baseColWidth="10" defaultColWidth="13.1640625" defaultRowHeight="15" customHeight="1" x14ac:dyDescent="0.2"/>
  <cols>
    <col min="1" max="1" width="12.33203125" style="47" customWidth="1"/>
    <col min="2" max="2" width="19.5" style="47" customWidth="1"/>
    <col min="3" max="3" width="23" style="47" customWidth="1"/>
    <col min="4" max="4" width="30" style="47" customWidth="1"/>
    <col min="5" max="5" width="12.33203125" style="47" customWidth="1"/>
    <col min="6" max="6" width="18" style="47" customWidth="1"/>
    <col min="7" max="7" width="12.33203125" style="47" customWidth="1"/>
    <col min="8" max="8" width="15.5" style="47" customWidth="1"/>
    <col min="9" max="9" width="30.33203125" style="47" customWidth="1"/>
    <col min="10" max="10" width="15.5" style="47" customWidth="1"/>
    <col min="11" max="26" width="12.33203125" style="47" customWidth="1"/>
    <col min="27" max="16384" width="13.1640625" style="47"/>
  </cols>
  <sheetData>
    <row r="3" spans="2:12" ht="16" x14ac:dyDescent="0.2">
      <c r="D3" s="48"/>
    </row>
    <row r="8" spans="2:12" ht="16" x14ac:dyDescent="0.2">
      <c r="E8" s="49"/>
      <c r="F8" s="49"/>
      <c r="G8" s="49"/>
      <c r="H8" s="49"/>
      <c r="I8" s="49"/>
      <c r="J8" s="49"/>
    </row>
    <row r="9" spans="2:12" ht="16" x14ac:dyDescent="0.2">
      <c r="B9" s="50" t="s">
        <v>6</v>
      </c>
      <c r="C9" s="50" t="s">
        <v>94</v>
      </c>
      <c r="D9" s="49" t="s">
        <v>136</v>
      </c>
      <c r="E9" s="51" t="s">
        <v>95</v>
      </c>
      <c r="F9" s="51"/>
      <c r="G9" s="51"/>
      <c r="H9" s="51" t="s">
        <v>96</v>
      </c>
      <c r="I9" s="52" t="s">
        <v>97</v>
      </c>
      <c r="K9" s="53" t="s">
        <v>137</v>
      </c>
      <c r="L9" s="49" t="s">
        <v>138</v>
      </c>
    </row>
    <row r="10" spans="2:12" ht="16" x14ac:dyDescent="0.2">
      <c r="B10" s="54" t="s">
        <v>139</v>
      </c>
      <c r="C10" s="54" t="s">
        <v>140</v>
      </c>
      <c r="D10" s="54">
        <f>27+61</f>
        <v>88</v>
      </c>
      <c r="E10" s="54">
        <v>7</v>
      </c>
      <c r="F10" s="55"/>
      <c r="G10" s="54"/>
      <c r="H10" s="56">
        <f t="shared" ref="H10:H16" si="0">E10/D10*100</f>
        <v>7.9545454545454541</v>
      </c>
      <c r="I10" s="57">
        <f>AVERAGE(H10:H12)</f>
        <v>6.36091686091686</v>
      </c>
      <c r="K10" s="47">
        <f>STDEV(H10:H12)</f>
        <v>1.4473236146228501</v>
      </c>
      <c r="L10" s="47">
        <f>TTEST(H10:H12,H13:H16,2,2)</f>
        <v>3.9551711177369464E-4</v>
      </c>
    </row>
    <row r="11" spans="2:12" ht="16" x14ac:dyDescent="0.2">
      <c r="B11" s="56"/>
      <c r="C11" s="56" t="s">
        <v>141</v>
      </c>
      <c r="D11" s="56">
        <f>24+54</f>
        <v>78</v>
      </c>
      <c r="E11" s="56">
        <v>4</v>
      </c>
      <c r="F11" s="57"/>
      <c r="G11" s="57"/>
      <c r="H11" s="56">
        <f t="shared" si="0"/>
        <v>5.1282051282051277</v>
      </c>
      <c r="I11" s="57"/>
    </row>
    <row r="12" spans="2:12" ht="16" x14ac:dyDescent="0.2">
      <c r="B12" s="58"/>
      <c r="C12" s="58" t="s">
        <v>142</v>
      </c>
      <c r="D12" s="58">
        <v>50</v>
      </c>
      <c r="E12" s="58">
        <v>3</v>
      </c>
      <c r="F12" s="59"/>
      <c r="G12" s="59"/>
      <c r="H12" s="58">
        <f t="shared" si="0"/>
        <v>6</v>
      </c>
      <c r="I12" s="57"/>
    </row>
    <row r="13" spans="2:12" ht="16" x14ac:dyDescent="0.2">
      <c r="B13" s="56" t="s">
        <v>98</v>
      </c>
      <c r="C13" s="56" t="s">
        <v>140</v>
      </c>
      <c r="D13" s="60">
        <v>52</v>
      </c>
      <c r="E13" s="60">
        <v>10</v>
      </c>
      <c r="F13" s="61"/>
      <c r="G13" s="60"/>
      <c r="H13" s="56">
        <f t="shared" si="0"/>
        <v>19.230769230769234</v>
      </c>
      <c r="I13" s="55">
        <f>AVERAGE(H13:H16)</f>
        <v>20.507478632478634</v>
      </c>
      <c r="K13" s="47">
        <f>STDEV(H13:H16)</f>
        <v>2.5959779758234793</v>
      </c>
    </row>
    <row r="14" spans="2:12" ht="16" x14ac:dyDescent="0.2">
      <c r="B14" s="56"/>
      <c r="C14" s="56" t="s">
        <v>141</v>
      </c>
      <c r="D14" s="60">
        <v>99</v>
      </c>
      <c r="E14" s="60">
        <v>22</v>
      </c>
      <c r="F14" s="61"/>
      <c r="G14" s="61"/>
      <c r="H14" s="56">
        <f t="shared" si="0"/>
        <v>22.222222222222221</v>
      </c>
      <c r="I14" s="61"/>
    </row>
    <row r="15" spans="2:12" ht="16" x14ac:dyDescent="0.2">
      <c r="B15" s="56"/>
      <c r="C15" s="56" t="s">
        <v>142</v>
      </c>
      <c r="D15" s="60">
        <v>52</v>
      </c>
      <c r="E15" s="60">
        <v>12</v>
      </c>
      <c r="F15" s="61"/>
      <c r="G15" s="61"/>
      <c r="H15" s="56">
        <f t="shared" si="0"/>
        <v>23.076923076923077</v>
      </c>
      <c r="I15" s="61"/>
    </row>
    <row r="16" spans="2:12" ht="16" x14ac:dyDescent="0.2">
      <c r="B16" s="56"/>
      <c r="C16" s="56" t="s">
        <v>143</v>
      </c>
      <c r="D16" s="60">
        <v>40</v>
      </c>
      <c r="E16" s="60">
        <v>7</v>
      </c>
      <c r="F16" s="61"/>
      <c r="G16" s="61"/>
      <c r="H16" s="56">
        <f t="shared" si="0"/>
        <v>17.5</v>
      </c>
      <c r="I16" s="61"/>
    </row>
    <row r="18" spans="2:2" ht="15" customHeight="1" x14ac:dyDescent="0.2">
      <c r="B18" s="62"/>
    </row>
    <row r="20" spans="2:2" ht="15" customHeight="1" x14ac:dyDescent="0.2">
      <c r="B20" s="62"/>
    </row>
  </sheetData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506A-1A87-4B45-ABBF-CE59A125A053}">
  <dimension ref="B1:Y25"/>
  <sheetViews>
    <sheetView workbookViewId="0">
      <selection activeCell="E14" sqref="E14"/>
    </sheetView>
  </sheetViews>
  <sheetFormatPr baseColWidth="10" defaultColWidth="12.5" defaultRowHeight="15" x14ac:dyDescent="0.2"/>
  <cols>
    <col min="1" max="2" width="12.5" style="1"/>
    <col min="3" max="3" width="25.33203125" style="1" customWidth="1"/>
    <col min="4" max="4" width="12.83203125" style="5" customWidth="1"/>
    <col min="5" max="9" width="12.83203125" style="1" customWidth="1"/>
    <col min="10" max="10" width="12.83203125" style="5" customWidth="1"/>
    <col min="11" max="25" width="12.83203125" style="1" customWidth="1"/>
    <col min="26" max="26" width="12.5" style="1"/>
    <col min="27" max="28" width="24.1640625" style="1" customWidth="1"/>
    <col min="29" max="16384" width="12.5" style="1"/>
  </cols>
  <sheetData>
    <row r="1" spans="2:25" x14ac:dyDescent="0.2">
      <c r="I1" s="5"/>
      <c r="J1" s="1"/>
    </row>
    <row r="2" spans="2:25" x14ac:dyDescent="0.2">
      <c r="C2" s="1" t="s">
        <v>10</v>
      </c>
      <c r="D2" s="11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P2" s="6" t="s">
        <v>5</v>
      </c>
      <c r="Q2" s="6"/>
      <c r="R2" s="6"/>
      <c r="S2" s="6"/>
      <c r="T2" s="6"/>
      <c r="U2" s="6"/>
      <c r="V2" s="6"/>
      <c r="W2" s="6"/>
      <c r="X2" s="6"/>
      <c r="Y2" s="6"/>
    </row>
    <row r="3" spans="2:25" x14ac:dyDescent="0.2">
      <c r="C3" s="1" t="s">
        <v>99</v>
      </c>
      <c r="D3" s="12" t="s">
        <v>57</v>
      </c>
      <c r="E3" s="12"/>
      <c r="F3" s="12"/>
      <c r="G3" s="12"/>
      <c r="H3" s="12" t="s">
        <v>58</v>
      </c>
      <c r="I3" s="12"/>
      <c r="J3" s="12" t="s">
        <v>59</v>
      </c>
      <c r="K3" s="12"/>
      <c r="L3" s="12"/>
      <c r="M3" s="12"/>
      <c r="N3" s="12"/>
      <c r="P3" s="12" t="s">
        <v>11</v>
      </c>
      <c r="Q3" s="12"/>
      <c r="R3" s="12"/>
      <c r="S3" s="12" t="s">
        <v>12</v>
      </c>
      <c r="T3" s="12"/>
      <c r="U3" s="12" t="s">
        <v>13</v>
      </c>
      <c r="V3" s="12"/>
      <c r="W3" s="12"/>
      <c r="X3" s="12" t="s">
        <v>14</v>
      </c>
      <c r="Y3" s="12"/>
    </row>
    <row r="4" spans="2:25" x14ac:dyDescent="0.2">
      <c r="C4" s="1" t="s">
        <v>100</v>
      </c>
      <c r="D4" s="5" t="s">
        <v>101</v>
      </c>
      <c r="E4" s="5" t="s">
        <v>102</v>
      </c>
      <c r="F4" s="5" t="s">
        <v>103</v>
      </c>
      <c r="G4" s="5" t="s">
        <v>104</v>
      </c>
      <c r="H4" s="1" t="s">
        <v>105</v>
      </c>
      <c r="I4" s="5" t="s">
        <v>106</v>
      </c>
      <c r="J4" s="5" t="s">
        <v>107</v>
      </c>
      <c r="K4" s="5" t="s">
        <v>108</v>
      </c>
      <c r="L4" s="5" t="s">
        <v>109</v>
      </c>
      <c r="M4" s="5" t="s">
        <v>110</v>
      </c>
      <c r="N4" s="5" t="s">
        <v>111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</row>
    <row r="5" spans="2:25" x14ac:dyDescent="0.2">
      <c r="C5" s="1" t="s">
        <v>112</v>
      </c>
      <c r="D5" s="5">
        <v>2.5341999999999998</v>
      </c>
      <c r="E5" s="1">
        <v>2.8653</v>
      </c>
      <c r="F5" s="1">
        <v>3.3428</v>
      </c>
      <c r="G5" s="1">
        <v>2.1987000000000001</v>
      </c>
      <c r="H5" s="1">
        <v>2.7789999999999999</v>
      </c>
      <c r="I5" s="5">
        <v>1.8387</v>
      </c>
      <c r="J5" s="1">
        <v>2.2400000000000002</v>
      </c>
      <c r="K5" s="1">
        <v>2.2109000000000001</v>
      </c>
      <c r="L5" s="1">
        <v>2.2400000000000002</v>
      </c>
      <c r="M5" s="1">
        <v>2.4300000000000002</v>
      </c>
      <c r="N5" s="1">
        <v>1.65</v>
      </c>
      <c r="P5" s="5">
        <v>3.3965999999999998</v>
      </c>
      <c r="Q5" s="5">
        <v>8.1036999999999999</v>
      </c>
      <c r="R5" s="5">
        <v>10.344799999999999</v>
      </c>
      <c r="S5" s="5">
        <v>2.3264</v>
      </c>
      <c r="T5" s="5">
        <v>4.2939999999999996</v>
      </c>
      <c r="U5" s="1">
        <v>7.5563000000000002</v>
      </c>
      <c r="V5" s="1">
        <v>18.010000000000002</v>
      </c>
      <c r="W5" s="1">
        <v>13.2</v>
      </c>
      <c r="X5" s="1">
        <v>12.42</v>
      </c>
      <c r="Y5" s="1">
        <v>27.12</v>
      </c>
    </row>
    <row r="6" spans="2:25" x14ac:dyDescent="0.2">
      <c r="C6" s="1" t="s">
        <v>113</v>
      </c>
      <c r="D6" s="5">
        <v>81</v>
      </c>
      <c r="E6" s="1">
        <v>68</v>
      </c>
      <c r="F6" s="1">
        <v>71</v>
      </c>
      <c r="G6" s="1">
        <v>85</v>
      </c>
      <c r="H6" s="1">
        <v>70</v>
      </c>
      <c r="I6" s="5">
        <v>65</v>
      </c>
      <c r="J6" s="5">
        <v>11</v>
      </c>
      <c r="K6" s="5">
        <v>84</v>
      </c>
      <c r="L6" s="5">
        <v>51</v>
      </c>
      <c r="M6" s="5">
        <v>56</v>
      </c>
      <c r="N6" s="5">
        <v>39</v>
      </c>
      <c r="O6" s="5"/>
      <c r="P6" s="5">
        <v>3</v>
      </c>
      <c r="Q6" s="5">
        <v>14</v>
      </c>
      <c r="R6" s="5">
        <v>15</v>
      </c>
      <c r="S6" s="5">
        <v>9</v>
      </c>
      <c r="T6" s="5">
        <v>15</v>
      </c>
      <c r="U6" s="1">
        <v>12</v>
      </c>
      <c r="V6" s="1">
        <v>16</v>
      </c>
      <c r="W6" s="1">
        <v>10</v>
      </c>
      <c r="X6" s="1">
        <v>5</v>
      </c>
      <c r="Y6" s="1">
        <v>23</v>
      </c>
    </row>
    <row r="7" spans="2:25" x14ac:dyDescent="0.2">
      <c r="C7" s="1" t="s">
        <v>114</v>
      </c>
      <c r="D7" s="5">
        <v>148</v>
      </c>
      <c r="E7" s="1">
        <v>169</v>
      </c>
      <c r="F7" s="1">
        <v>110</v>
      </c>
      <c r="G7" s="1">
        <v>125</v>
      </c>
      <c r="H7" s="1">
        <v>60</v>
      </c>
      <c r="I7" s="5">
        <v>71</v>
      </c>
      <c r="J7" s="1">
        <v>7</v>
      </c>
      <c r="K7" s="1">
        <v>63</v>
      </c>
      <c r="L7" s="1">
        <v>40</v>
      </c>
      <c r="M7" s="1">
        <v>76</v>
      </c>
      <c r="N7" s="1">
        <v>35</v>
      </c>
      <c r="P7" s="5">
        <v>4</v>
      </c>
      <c r="Q7" s="5">
        <v>23</v>
      </c>
      <c r="R7" s="5">
        <v>10</v>
      </c>
      <c r="U7" s="1">
        <v>8</v>
      </c>
      <c r="V7" s="1">
        <v>11</v>
      </c>
      <c r="W7" s="1">
        <v>7</v>
      </c>
      <c r="X7" s="1">
        <v>1</v>
      </c>
      <c r="Y7" s="1">
        <v>14</v>
      </c>
    </row>
    <row r="8" spans="2:25" x14ac:dyDescent="0.2">
      <c r="C8" s="1" t="s">
        <v>115</v>
      </c>
      <c r="D8" s="5">
        <f>D6/D$5</f>
        <v>31.962749585668064</v>
      </c>
      <c r="E8" s="5">
        <f t="shared" ref="E8:Y9" si="0">E6/E$5</f>
        <v>23.732244442117754</v>
      </c>
      <c r="F8" s="5">
        <f t="shared" si="0"/>
        <v>21.239679310757449</v>
      </c>
      <c r="G8" s="5">
        <f t="shared" si="0"/>
        <v>38.659207713648975</v>
      </c>
      <c r="H8" s="5">
        <f t="shared" si="0"/>
        <v>25.188916876574307</v>
      </c>
      <c r="I8" s="5">
        <f t="shared" si="0"/>
        <v>35.351063251210093</v>
      </c>
      <c r="J8" s="5">
        <f t="shared" si="0"/>
        <v>4.9107142857142856</v>
      </c>
      <c r="K8" s="5">
        <f t="shared" si="0"/>
        <v>37.993577276222354</v>
      </c>
      <c r="L8" s="5">
        <f t="shared" si="0"/>
        <v>22.767857142857142</v>
      </c>
      <c r="M8" s="5">
        <f t="shared" si="0"/>
        <v>23.045267489711932</v>
      </c>
      <c r="N8" s="5">
        <f t="shared" si="0"/>
        <v>23.636363636363637</v>
      </c>
      <c r="O8" s="5"/>
      <c r="P8" s="5">
        <f t="shared" si="0"/>
        <v>0.88323617735382443</v>
      </c>
      <c r="Q8" s="5">
        <f t="shared" si="0"/>
        <v>1.7276059084122068</v>
      </c>
      <c r="R8" s="5">
        <f t="shared" si="0"/>
        <v>1.4500038666769779</v>
      </c>
      <c r="S8" s="5">
        <f t="shared" si="0"/>
        <v>3.8686382393397523</v>
      </c>
      <c r="T8" s="5">
        <f t="shared" si="0"/>
        <v>3.4932463903120636</v>
      </c>
      <c r="U8" s="5">
        <f t="shared" si="0"/>
        <v>1.5880788216455144</v>
      </c>
      <c r="V8" s="5">
        <f t="shared" si="0"/>
        <v>0.88839533592448627</v>
      </c>
      <c r="W8" s="5">
        <f t="shared" si="0"/>
        <v>0.75757575757575757</v>
      </c>
      <c r="X8" s="5">
        <f t="shared" si="0"/>
        <v>0.40257648953301128</v>
      </c>
      <c r="Y8" s="5">
        <f t="shared" si="0"/>
        <v>0.84808259587020651</v>
      </c>
    </row>
    <row r="9" spans="2:25" x14ac:dyDescent="0.2">
      <c r="C9" s="1" t="s">
        <v>116</v>
      </c>
      <c r="D9" s="5">
        <f>D7/D$5</f>
        <v>58.401073317023126</v>
      </c>
      <c r="E9" s="5">
        <f t="shared" si="0"/>
        <v>58.98160751055736</v>
      </c>
      <c r="F9" s="5">
        <f t="shared" si="0"/>
        <v>32.906545411032667</v>
      </c>
      <c r="G9" s="5">
        <f t="shared" si="0"/>
        <v>56.851776049483782</v>
      </c>
      <c r="H9" s="5">
        <f t="shared" si="0"/>
        <v>21.590500179920834</v>
      </c>
      <c r="I9" s="5">
        <f t="shared" si="0"/>
        <v>38.614238320552566</v>
      </c>
      <c r="J9" s="5">
        <f t="shared" si="0"/>
        <v>3.1249999999999996</v>
      </c>
      <c r="K9" s="5">
        <f t="shared" si="0"/>
        <v>28.495182957166765</v>
      </c>
      <c r="L9" s="5">
        <f t="shared" si="0"/>
        <v>17.857142857142854</v>
      </c>
      <c r="M9" s="5">
        <f t="shared" si="0"/>
        <v>31.275720164609051</v>
      </c>
      <c r="N9" s="5">
        <f t="shared" si="0"/>
        <v>21.212121212121215</v>
      </c>
      <c r="O9" s="5"/>
      <c r="P9" s="5">
        <f t="shared" si="0"/>
        <v>1.177648236471766</v>
      </c>
      <c r="Q9" s="5">
        <f t="shared" si="0"/>
        <v>2.8382097066771967</v>
      </c>
      <c r="R9" s="5">
        <f t="shared" si="0"/>
        <v>0.96666924445131863</v>
      </c>
      <c r="U9" s="5">
        <f t="shared" si="0"/>
        <v>1.0587192144303428</v>
      </c>
      <c r="V9" s="5">
        <f t="shared" si="0"/>
        <v>0.6107717934480843</v>
      </c>
      <c r="W9" s="5">
        <f t="shared" si="0"/>
        <v>0.53030303030303028</v>
      </c>
      <c r="X9" s="5">
        <f t="shared" si="0"/>
        <v>8.0515297906602251E-2</v>
      </c>
      <c r="Y9" s="5">
        <f t="shared" si="0"/>
        <v>0.51622418879056042</v>
      </c>
    </row>
    <row r="10" spans="2:25" x14ac:dyDescent="0.2">
      <c r="I10" s="5"/>
      <c r="J10" s="1"/>
    </row>
    <row r="11" spans="2:25" x14ac:dyDescent="0.2">
      <c r="I11" s="5"/>
      <c r="J11" s="1"/>
    </row>
    <row r="12" spans="2:25" x14ac:dyDescent="0.2">
      <c r="C12" s="1" t="s">
        <v>117</v>
      </c>
      <c r="H12" s="1" t="s">
        <v>3</v>
      </c>
      <c r="I12" s="5"/>
      <c r="J12" s="1"/>
      <c r="M12" s="1" t="s">
        <v>3</v>
      </c>
      <c r="N12" s="5"/>
      <c r="P12" s="1" t="s">
        <v>3</v>
      </c>
      <c r="S12" s="1" t="s">
        <v>3</v>
      </c>
      <c r="V12" s="1" t="s">
        <v>3</v>
      </c>
      <c r="X12" s="1" t="s">
        <v>3</v>
      </c>
    </row>
    <row r="13" spans="2:25" x14ac:dyDescent="0.2">
      <c r="B13" s="12"/>
      <c r="C13" s="1" t="s">
        <v>115</v>
      </c>
      <c r="D13" s="34">
        <f>AVERAGE(D8:G8)</f>
        <v>28.898470263048061</v>
      </c>
      <c r="E13" s="34"/>
      <c r="F13" s="34"/>
      <c r="G13" s="35"/>
      <c r="H13" s="1" t="s">
        <v>115</v>
      </c>
      <c r="I13" s="34">
        <f>AVERAGE(H8:I8)</f>
        <v>30.269990063892202</v>
      </c>
      <c r="J13" s="1"/>
      <c r="M13" s="1" t="s">
        <v>115</v>
      </c>
      <c r="N13" s="34">
        <f>AVERAGE(J8:N8)</f>
        <v>22.470755966173872</v>
      </c>
      <c r="P13" s="1" t="s">
        <v>115</v>
      </c>
      <c r="Q13" s="34">
        <f>AVERAGE(P8:R8)</f>
        <v>1.3536153174810031</v>
      </c>
      <c r="R13" s="34"/>
      <c r="S13" s="1" t="s">
        <v>115</v>
      </c>
      <c r="T13" s="1">
        <f>AVERAGE(S8:T8)</f>
        <v>3.6809423148259079</v>
      </c>
      <c r="V13" s="1" t="s">
        <v>115</v>
      </c>
      <c r="W13" s="1">
        <f>AVERAGE(U8:W8)</f>
        <v>1.0780166383819194</v>
      </c>
      <c r="X13" s="1" t="s">
        <v>115</v>
      </c>
      <c r="Y13" s="1">
        <f>AVERAGE(X8:Y8)</f>
        <v>0.6253295427016089</v>
      </c>
    </row>
    <row r="14" spans="2:25" x14ac:dyDescent="0.2">
      <c r="B14" s="12"/>
      <c r="C14" s="1" t="s">
        <v>116</v>
      </c>
      <c r="D14" s="34">
        <f>AVERAGE(D9:G9)</f>
        <v>51.785250572024232</v>
      </c>
      <c r="E14" s="34" t="s">
        <v>118</v>
      </c>
      <c r="F14" s="34"/>
      <c r="G14" s="35"/>
      <c r="H14" s="1" t="s">
        <v>116</v>
      </c>
      <c r="I14" s="34">
        <f>AVERAGE(I9)</f>
        <v>38.614238320552566</v>
      </c>
      <c r="J14" s="1"/>
      <c r="M14" s="1" t="s">
        <v>116</v>
      </c>
      <c r="N14" s="34">
        <f>AVERAGE(J9:N9)</f>
        <v>20.393033438207979</v>
      </c>
      <c r="P14" s="1" t="s">
        <v>116</v>
      </c>
      <c r="Q14" s="34">
        <f>AVERAGE(P9:R9)</f>
        <v>1.6608423958667604</v>
      </c>
      <c r="R14" s="34"/>
      <c r="S14" s="1" t="s">
        <v>116</v>
      </c>
      <c r="V14" s="1" t="s">
        <v>116</v>
      </c>
      <c r="W14" s="1">
        <f>AVERAGE(U9:W9)</f>
        <v>0.73326467939381912</v>
      </c>
      <c r="X14" s="1" t="s">
        <v>116</v>
      </c>
      <c r="Y14" s="1">
        <f>AVERAGE(X9:Y9)</f>
        <v>0.29836974334858135</v>
      </c>
    </row>
    <row r="15" spans="2:25" x14ac:dyDescent="0.2">
      <c r="D15" s="34"/>
      <c r="E15" s="34"/>
      <c r="F15" s="34"/>
      <c r="G15" s="35"/>
      <c r="I15" s="34"/>
      <c r="J15" s="1"/>
      <c r="P15" s="34"/>
      <c r="Q15" s="34"/>
      <c r="R15" s="34"/>
    </row>
    <row r="16" spans="2:25" x14ac:dyDescent="0.2">
      <c r="D16" s="34"/>
      <c r="E16" s="34"/>
      <c r="F16" s="34"/>
      <c r="G16" s="35"/>
      <c r="I16" s="34"/>
      <c r="J16" s="1"/>
      <c r="P16" s="34"/>
      <c r="Q16" s="34"/>
      <c r="R16" s="34"/>
    </row>
    <row r="17" spans="2:16" x14ac:dyDescent="0.2">
      <c r="I17" s="5"/>
      <c r="J17" s="1"/>
    </row>
    <row r="18" spans="2:16" x14ac:dyDescent="0.2">
      <c r="C18" s="1" t="s">
        <v>86</v>
      </c>
      <c r="I18" s="5"/>
      <c r="J18" s="1"/>
    </row>
    <row r="19" spans="2:16" x14ac:dyDescent="0.2">
      <c r="D19" s="11" t="s">
        <v>4</v>
      </c>
      <c r="E19" s="11"/>
      <c r="F19" s="11"/>
      <c r="G19" s="6" t="s">
        <v>5</v>
      </c>
      <c r="H19" s="6"/>
      <c r="I19" s="6"/>
      <c r="J19" s="6"/>
      <c r="K19" s="11" t="s">
        <v>4</v>
      </c>
      <c r="L19" s="11"/>
      <c r="M19" s="6" t="s">
        <v>5</v>
      </c>
      <c r="N19" s="6"/>
      <c r="O19" s="1" t="s">
        <v>119</v>
      </c>
    </row>
    <row r="20" spans="2:16" x14ac:dyDescent="0.2">
      <c r="C20" s="1" t="s">
        <v>7</v>
      </c>
      <c r="D20" s="5" t="s">
        <v>57</v>
      </c>
      <c r="E20" s="5" t="s">
        <v>58</v>
      </c>
      <c r="F20" s="5" t="s">
        <v>59</v>
      </c>
      <c r="G20" s="1" t="s">
        <v>11</v>
      </c>
      <c r="H20" s="1" t="s">
        <v>12</v>
      </c>
      <c r="I20" s="1" t="s">
        <v>13</v>
      </c>
      <c r="J20" s="1" t="s">
        <v>14</v>
      </c>
      <c r="K20" s="1" t="s">
        <v>3</v>
      </c>
      <c r="L20" s="1" t="s">
        <v>76</v>
      </c>
      <c r="M20" s="1" t="s">
        <v>3</v>
      </c>
      <c r="N20" s="1" t="s">
        <v>76</v>
      </c>
      <c r="O20" s="1" t="s">
        <v>53</v>
      </c>
    </row>
    <row r="21" spans="2:16" x14ac:dyDescent="0.2">
      <c r="B21" s="12" t="s">
        <v>120</v>
      </c>
      <c r="C21" s="1" t="s">
        <v>121</v>
      </c>
      <c r="D21" s="34">
        <f>D13</f>
        <v>28.898470263048061</v>
      </c>
      <c r="E21" s="35">
        <f>I13</f>
        <v>30.269990063892202</v>
      </c>
      <c r="F21" s="35">
        <f>N13</f>
        <v>22.470755966173872</v>
      </c>
      <c r="G21" s="35">
        <f>Q13</f>
        <v>1.3536153174810031</v>
      </c>
      <c r="H21" s="1">
        <f>T13</f>
        <v>3.6809423148259079</v>
      </c>
      <c r="I21" s="1">
        <f>W13</f>
        <v>1.0780166383819194</v>
      </c>
      <c r="J21" s="5">
        <f>Y13</f>
        <v>0.6253295427016089</v>
      </c>
      <c r="K21" s="34">
        <f>AVERAGE(D13,I13,N13)</f>
        <v>27.21307209770471</v>
      </c>
      <c r="L21" s="35">
        <f>STDEV(D13,I13,N13)</f>
        <v>4.1638249674500409</v>
      </c>
      <c r="M21" s="35">
        <f>AVERAGE(Q13,T13,W13,Y13)</f>
        <v>1.6844759533476099</v>
      </c>
      <c r="N21" s="35">
        <f>STDEV(Q13,T13,W13,Y13)</f>
        <v>1.364420598981293</v>
      </c>
      <c r="O21" s="1">
        <f>_xlfn.T.TEST(D21:F21,G21:J21,2,2)</f>
        <v>7.7580199997328024E-5</v>
      </c>
      <c r="P21" s="1" t="s">
        <v>0</v>
      </c>
    </row>
    <row r="22" spans="2:16" x14ac:dyDescent="0.2">
      <c r="B22" s="12"/>
      <c r="C22" s="1" t="s">
        <v>122</v>
      </c>
      <c r="D22" s="34">
        <f>D14</f>
        <v>51.785250572024232</v>
      </c>
      <c r="E22" s="35">
        <f>I14</f>
        <v>38.614238320552566</v>
      </c>
      <c r="F22" s="35">
        <f>N14</f>
        <v>20.393033438207979</v>
      </c>
      <c r="G22" s="35">
        <f>Q14</f>
        <v>1.6608423958667604</v>
      </c>
      <c r="I22" s="1">
        <f>W14</f>
        <v>0.73326467939381912</v>
      </c>
      <c r="J22" s="5">
        <f>Y14</f>
        <v>0.29836974334858135</v>
      </c>
      <c r="K22" s="34">
        <f>AVERAGE(D14,I14,N14)</f>
        <v>36.930840776928257</v>
      </c>
      <c r="L22" s="35">
        <f>STDEV(D14,I14,N14)</f>
        <v>15.763666915143098</v>
      </c>
      <c r="M22" s="35">
        <f>AVERAGE(Q14,T14,W14,Y14)</f>
        <v>0.89749227286972033</v>
      </c>
      <c r="N22" s="35">
        <f>STDEV(Q14,T14,W14,Y14)</f>
        <v>0.69592453546282229</v>
      </c>
      <c r="O22" s="1">
        <f>_xlfn.T.TEST(D22:F22,G22:J22,2,2)</f>
        <v>1.6742703281667187E-2</v>
      </c>
      <c r="P22" s="1" t="s">
        <v>79</v>
      </c>
    </row>
    <row r="23" spans="2:16" x14ac:dyDescent="0.2">
      <c r="D23" s="34"/>
      <c r="E23" s="35"/>
      <c r="F23" s="35"/>
    </row>
    <row r="24" spans="2:16" x14ac:dyDescent="0.2">
      <c r="D24" s="34"/>
      <c r="E24" s="35"/>
      <c r="F24" s="35"/>
    </row>
    <row r="25" spans="2:16" x14ac:dyDescent="0.2">
      <c r="D25" s="34"/>
      <c r="E25" s="35"/>
      <c r="F25" s="35"/>
    </row>
  </sheetData>
  <mergeCells count="15">
    <mergeCell ref="B13:B14"/>
    <mergeCell ref="D19:F19"/>
    <mergeCell ref="G19:J19"/>
    <mergeCell ref="K19:L19"/>
    <mergeCell ref="M19:N19"/>
    <mergeCell ref="B21:B22"/>
    <mergeCell ref="D2:N2"/>
    <mergeCell ref="P2:Y2"/>
    <mergeCell ref="D3:G3"/>
    <mergeCell ref="H3:I3"/>
    <mergeCell ref="J3:N3"/>
    <mergeCell ref="P3:R3"/>
    <mergeCell ref="S3:T3"/>
    <mergeCell ref="U3:W3"/>
    <mergeCell ref="X3:Y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7280-7CF7-8748-AE2F-05EE32788E02}">
  <dimension ref="B3:X9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8.83203125" style="1"/>
    <col min="2" max="2" width="10.33203125" style="1" customWidth="1"/>
    <col min="3" max="3" width="12.1640625" style="1" customWidth="1"/>
    <col min="4" max="7" width="8.83203125" style="1"/>
    <col min="8" max="8" width="14.1640625" style="1" customWidth="1"/>
    <col min="9" max="17" width="8.83203125" style="1"/>
    <col min="18" max="18" width="15" style="1" customWidth="1"/>
    <col min="19" max="21" width="8.83203125" style="1"/>
    <col min="22" max="22" width="13.6640625" style="1" customWidth="1"/>
    <col min="23" max="16384" width="8.83203125" style="1"/>
  </cols>
  <sheetData>
    <row r="3" spans="2:24" x14ac:dyDescent="0.2">
      <c r="B3" s="1" t="s">
        <v>55</v>
      </c>
      <c r="D3" s="45" t="s">
        <v>4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2:24" x14ac:dyDescent="0.2">
      <c r="B4" s="1" t="s">
        <v>99</v>
      </c>
      <c r="D4" s="12" t="s">
        <v>57</v>
      </c>
      <c r="E4" s="12"/>
      <c r="F4" s="12"/>
      <c r="G4" s="12"/>
      <c r="H4" s="12"/>
      <c r="I4" s="12" t="s">
        <v>58</v>
      </c>
      <c r="J4" s="12"/>
      <c r="K4" s="12"/>
      <c r="L4" s="12"/>
      <c r="M4" s="12"/>
      <c r="N4" s="12"/>
      <c r="O4" s="12"/>
      <c r="P4" s="12"/>
      <c r="Q4" s="12"/>
      <c r="R4" s="12"/>
      <c r="S4" s="12" t="s">
        <v>59</v>
      </c>
      <c r="T4" s="12"/>
      <c r="U4" s="12"/>
      <c r="V4" s="12"/>
    </row>
    <row r="5" spans="2:24" ht="43.25" customHeight="1" x14ac:dyDescent="0.2">
      <c r="B5" s="1" t="s">
        <v>100</v>
      </c>
      <c r="D5" s="1" t="s">
        <v>101</v>
      </c>
      <c r="E5" s="1" t="s">
        <v>102</v>
      </c>
      <c r="F5" s="1" t="s">
        <v>103</v>
      </c>
      <c r="G5" s="1" t="s">
        <v>123</v>
      </c>
      <c r="H5" s="33" t="s">
        <v>124</v>
      </c>
      <c r="I5" s="1" t="s">
        <v>105</v>
      </c>
      <c r="J5" s="1" t="s">
        <v>106</v>
      </c>
      <c r="K5" s="1" t="s">
        <v>125</v>
      </c>
      <c r="L5" s="1" t="s">
        <v>126</v>
      </c>
      <c r="M5" s="1" t="s">
        <v>127</v>
      </c>
      <c r="N5" s="1" t="s">
        <v>128</v>
      </c>
      <c r="O5" s="1" t="s">
        <v>129</v>
      </c>
      <c r="P5" s="1" t="s">
        <v>130</v>
      </c>
      <c r="Q5" s="1" t="s">
        <v>123</v>
      </c>
      <c r="R5" s="33" t="s">
        <v>124</v>
      </c>
      <c r="S5" s="1" t="s">
        <v>107</v>
      </c>
      <c r="T5" s="1" t="s">
        <v>108</v>
      </c>
      <c r="U5" s="1" t="s">
        <v>123</v>
      </c>
      <c r="V5" s="33" t="s">
        <v>124</v>
      </c>
      <c r="W5" s="1" t="s">
        <v>3</v>
      </c>
      <c r="X5" s="1" t="s">
        <v>76</v>
      </c>
    </row>
    <row r="6" spans="2:24" ht="14.5" customHeight="1" x14ac:dyDescent="0.2">
      <c r="B6" s="8" t="s">
        <v>131</v>
      </c>
      <c r="C6" s="1" t="s">
        <v>132</v>
      </c>
      <c r="D6" s="1">
        <v>40</v>
      </c>
      <c r="E6" s="1">
        <v>43</v>
      </c>
      <c r="F6" s="1">
        <v>46</v>
      </c>
      <c r="G6" s="1">
        <f>SUM(D6:F6)</f>
        <v>129</v>
      </c>
      <c r="H6" s="4">
        <f>G6/SUM(G$6:G$9)</f>
        <v>0.94160583941605835</v>
      </c>
      <c r="I6" s="1">
        <v>67</v>
      </c>
      <c r="J6" s="1">
        <v>35</v>
      </c>
      <c r="K6" s="1">
        <v>85</v>
      </c>
      <c r="L6" s="1">
        <v>24</v>
      </c>
      <c r="M6" s="1">
        <v>62</v>
      </c>
      <c r="N6" s="1">
        <v>85</v>
      </c>
      <c r="O6" s="1">
        <v>2</v>
      </c>
      <c r="P6" s="1">
        <v>115</v>
      </c>
      <c r="Q6" s="1">
        <f>SUM(I6:P6)</f>
        <v>475</v>
      </c>
      <c r="R6" s="4">
        <f>Q6/SUM(Q$6:Q$9)</f>
        <v>0.83626760563380287</v>
      </c>
      <c r="S6" s="1">
        <v>140</v>
      </c>
      <c r="T6" s="1">
        <v>124</v>
      </c>
      <c r="U6" s="1">
        <f>SUM(S6:T6)</f>
        <v>264</v>
      </c>
      <c r="V6" s="4">
        <f>U6/SUM(U$6:U$9)</f>
        <v>0.83809523809523812</v>
      </c>
      <c r="W6" s="46">
        <f>AVERAGE(V6,R6,H6)</f>
        <v>0.87198956104836645</v>
      </c>
      <c r="X6" s="4">
        <f>STDEV(V6,R6,H6)</f>
        <v>6.0296390608638416E-2</v>
      </c>
    </row>
    <row r="7" spans="2:24" ht="16" x14ac:dyDescent="0.2">
      <c r="B7" s="8"/>
      <c r="C7" s="1" t="s">
        <v>133</v>
      </c>
      <c r="E7" s="1">
        <v>1</v>
      </c>
      <c r="F7" s="1">
        <v>1</v>
      </c>
      <c r="G7" s="1">
        <f t="shared" ref="G7:G9" si="0">SUM(D7:F7)</f>
        <v>2</v>
      </c>
      <c r="H7" s="4">
        <f t="shared" ref="H7:H9" si="1">G7/SUM(G$6:G$9)</f>
        <v>1.4598540145985401E-2</v>
      </c>
      <c r="I7" s="1">
        <v>5</v>
      </c>
      <c r="K7" s="1">
        <v>2</v>
      </c>
      <c r="L7" s="1">
        <v>15</v>
      </c>
      <c r="M7" s="1">
        <v>2</v>
      </c>
      <c r="N7" s="1">
        <v>2</v>
      </c>
      <c r="O7" s="1">
        <v>5</v>
      </c>
      <c r="P7" s="1">
        <v>10</v>
      </c>
      <c r="Q7" s="1">
        <f t="shared" ref="Q7:Q9" si="2">SUM(I7:P7)</f>
        <v>41</v>
      </c>
      <c r="R7" s="4">
        <f t="shared" ref="R7:R9" si="3">Q7/SUM(Q$6:Q$9)</f>
        <v>7.2183098591549297E-2</v>
      </c>
      <c r="S7" s="1">
        <v>10</v>
      </c>
      <c r="T7" s="1">
        <v>13</v>
      </c>
      <c r="U7" s="1">
        <f t="shared" ref="U7:U9" si="4">SUM(S7:T7)</f>
        <v>23</v>
      </c>
      <c r="V7" s="4">
        <f t="shared" ref="V7:V9" si="5">U7/SUM(U$6:U$9)</f>
        <v>7.301587301587302E-2</v>
      </c>
      <c r="W7" s="46">
        <f t="shared" ref="W7:W9" si="6">AVERAGE(V7,R7,H7)</f>
        <v>5.3265837251135907E-2</v>
      </c>
      <c r="X7" s="4">
        <f t="shared" ref="X7:X9" si="7">STDEV(V7,R7,H7)</f>
        <v>3.3489450239947746E-2</v>
      </c>
    </row>
    <row r="8" spans="2:24" ht="16" x14ac:dyDescent="0.2">
      <c r="B8" s="8"/>
      <c r="C8" s="1" t="s">
        <v>134</v>
      </c>
      <c r="E8" s="1">
        <v>5</v>
      </c>
      <c r="F8" s="1">
        <v>1</v>
      </c>
      <c r="G8" s="1">
        <f t="shared" si="0"/>
        <v>6</v>
      </c>
      <c r="H8" s="4">
        <f t="shared" si="1"/>
        <v>4.3795620437956206E-2</v>
      </c>
      <c r="I8" s="1">
        <v>12</v>
      </c>
      <c r="J8" s="1">
        <v>5</v>
      </c>
      <c r="K8" s="1">
        <v>4</v>
      </c>
      <c r="L8" s="1">
        <v>3</v>
      </c>
      <c r="M8" s="1">
        <v>8</v>
      </c>
      <c r="N8" s="1">
        <v>3</v>
      </c>
      <c r="O8" s="1">
        <v>1</v>
      </c>
      <c r="P8" s="1">
        <v>12</v>
      </c>
      <c r="Q8" s="1">
        <f t="shared" si="2"/>
        <v>48</v>
      </c>
      <c r="R8" s="4">
        <f t="shared" si="3"/>
        <v>8.4507042253521125E-2</v>
      </c>
      <c r="S8" s="1">
        <v>19</v>
      </c>
      <c r="T8" s="1">
        <v>3</v>
      </c>
      <c r="U8" s="1">
        <f t="shared" si="4"/>
        <v>22</v>
      </c>
      <c r="V8" s="4">
        <f t="shared" si="5"/>
        <v>6.9841269841269843E-2</v>
      </c>
      <c r="W8" s="46">
        <f t="shared" si="6"/>
        <v>6.604797751091572E-2</v>
      </c>
      <c r="X8" s="4">
        <f t="shared" si="7"/>
        <v>2.0619087433464561E-2</v>
      </c>
    </row>
    <row r="9" spans="2:24" ht="32" x14ac:dyDescent="0.2">
      <c r="B9" s="8"/>
      <c r="C9" s="33" t="s">
        <v>135</v>
      </c>
      <c r="G9" s="1">
        <f t="shared" si="0"/>
        <v>0</v>
      </c>
      <c r="H9" s="4">
        <f t="shared" si="1"/>
        <v>0</v>
      </c>
      <c r="K9" s="1">
        <v>1</v>
      </c>
      <c r="M9" s="1">
        <v>1</v>
      </c>
      <c r="O9" s="1">
        <v>1</v>
      </c>
      <c r="P9" s="1">
        <v>1</v>
      </c>
      <c r="Q9" s="1">
        <f t="shared" si="2"/>
        <v>4</v>
      </c>
      <c r="R9" s="4">
        <f t="shared" si="3"/>
        <v>7.0422535211267607E-3</v>
      </c>
      <c r="S9" s="1">
        <v>3</v>
      </c>
      <c r="T9" s="1">
        <v>3</v>
      </c>
      <c r="U9" s="1">
        <f t="shared" si="4"/>
        <v>6</v>
      </c>
      <c r="V9" s="4">
        <f t="shared" si="5"/>
        <v>1.9047619047619049E-2</v>
      </c>
      <c r="W9" s="46">
        <f t="shared" si="6"/>
        <v>8.696624189581937E-3</v>
      </c>
      <c r="X9" s="4">
        <f t="shared" si="7"/>
        <v>9.6309737086801676E-3</v>
      </c>
    </row>
  </sheetData>
  <mergeCells count="5">
    <mergeCell ref="D3:X3"/>
    <mergeCell ref="D4:H4"/>
    <mergeCell ref="I4:R4"/>
    <mergeCell ref="S4:V4"/>
    <mergeCell ref="B6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Fig2b</vt:lpstr>
      <vt:lpstr>Fig2c</vt:lpstr>
      <vt:lpstr>Fig2e</vt:lpstr>
      <vt:lpstr>Fig2g</vt:lpstr>
      <vt:lpstr>Fig. 2i</vt:lpstr>
      <vt:lpstr>Fig2k</vt:lpstr>
      <vt:lpstr>Fig2m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2021-07-28T10:23:21Z</dcterms:created>
  <dcterms:modified xsi:type="dcterms:W3CDTF">2021-07-28T10:28:11Z</dcterms:modified>
</cp:coreProperties>
</file>