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luders/G Drive IRB/Work in progress/Manuscripts/augmin ko mouse paper/RevCommons/Submission/Submission revised/eLife/eLife Figures revised/Source data files quantifications/"/>
    </mc:Choice>
  </mc:AlternateContent>
  <xr:revisionPtr revIDLastSave="0" documentId="13_ncr:1_{786AF95A-3D4D-E040-AA83-0C63362392D0}" xr6:coauthVersionLast="36" xr6:coauthVersionMax="36" xr10:uidLastSave="{00000000-0000-0000-0000-000000000000}"/>
  <bookViews>
    <workbookView xWindow="1880" yWindow="1940" windowWidth="27240" windowHeight="16440" activeTab="2" xr2:uid="{176D4047-3AB4-1841-BE6F-216839A2DAD0}"/>
  </bookViews>
  <sheets>
    <sheet name="Fig2-supplement 1d" sheetId="4" r:id="rId1"/>
    <sheet name="Fig2-supplement 1e" sheetId="5" r:id="rId2"/>
    <sheet name="Fig2-supplement 1g" sheetId="3" r:id="rId3"/>
    <sheet name="Fig2-supplement 1i" sheetId="6" r:id="rId4"/>
    <sheet name="Fig2-supplement 1j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7" l="1"/>
  <c r="J47" i="7"/>
  <c r="C47" i="7"/>
  <c r="M46" i="7"/>
  <c r="L46" i="7"/>
  <c r="K46" i="7"/>
  <c r="K48" i="7" s="1"/>
  <c r="K49" i="7" s="1"/>
  <c r="K50" i="7" s="1"/>
  <c r="K51" i="7" s="1"/>
  <c r="J46" i="7"/>
  <c r="J48" i="7" s="1"/>
  <c r="J49" i="7" s="1"/>
  <c r="J50" i="7" s="1"/>
  <c r="J51" i="7" s="1"/>
  <c r="I46" i="7"/>
  <c r="I47" i="7" s="1"/>
  <c r="H46" i="7"/>
  <c r="H47" i="7" s="1"/>
  <c r="F46" i="7"/>
  <c r="E46" i="7"/>
  <c r="D46" i="7"/>
  <c r="C46" i="7"/>
  <c r="I37" i="6"/>
  <c r="I38" i="6" s="1"/>
  <c r="H37" i="6"/>
  <c r="F37" i="6"/>
  <c r="E37" i="6"/>
  <c r="D37" i="6"/>
  <c r="C37" i="6"/>
  <c r="K37" i="6" s="1"/>
  <c r="M21" i="5"/>
  <c r="L21" i="5"/>
  <c r="K21" i="5"/>
  <c r="F21" i="5"/>
  <c r="E21" i="5"/>
  <c r="G20" i="5"/>
  <c r="J19" i="5"/>
  <c r="I19" i="5"/>
  <c r="R13" i="5"/>
  <c r="O13" i="5"/>
  <c r="P12" i="5" s="1"/>
  <c r="I22" i="5" s="1"/>
  <c r="L13" i="5"/>
  <c r="M12" i="5" s="1"/>
  <c r="H22" i="5" s="1"/>
  <c r="I13" i="5"/>
  <c r="J7" i="5" s="1"/>
  <c r="G19" i="5" s="1"/>
  <c r="F13" i="5"/>
  <c r="G7" i="5" s="1"/>
  <c r="D19" i="5" s="1"/>
  <c r="C13" i="5"/>
  <c r="D10" i="5" s="1"/>
  <c r="D11" i="5" s="1"/>
  <c r="S12" i="5"/>
  <c r="J22" i="5" s="1"/>
  <c r="G12" i="5"/>
  <c r="D22" i="5" s="1"/>
  <c r="P11" i="5"/>
  <c r="S10" i="5"/>
  <c r="S11" i="5" s="1"/>
  <c r="P10" i="5"/>
  <c r="J10" i="5"/>
  <c r="J11" i="5" s="1"/>
  <c r="G10" i="5"/>
  <c r="G11" i="5" s="1"/>
  <c r="S9" i="5"/>
  <c r="P9" i="5"/>
  <c r="M9" i="5"/>
  <c r="J9" i="5"/>
  <c r="G9" i="5"/>
  <c r="D9" i="5"/>
  <c r="S8" i="5"/>
  <c r="J20" i="5" s="1"/>
  <c r="J8" i="5"/>
  <c r="G8" i="5"/>
  <c r="D20" i="5" s="1"/>
  <c r="S7" i="5"/>
  <c r="P7" i="5"/>
  <c r="M7" i="5"/>
  <c r="H19" i="5" s="1"/>
  <c r="S6" i="5"/>
  <c r="J18" i="5" s="1"/>
  <c r="P6" i="5"/>
  <c r="I18" i="5" s="1"/>
  <c r="J6" i="5"/>
  <c r="G18" i="5" s="1"/>
  <c r="G6" i="5"/>
  <c r="D18" i="5" s="1"/>
  <c r="F139" i="4"/>
  <c r="X132" i="4"/>
  <c r="G139" i="4" s="1"/>
  <c r="R132" i="4"/>
  <c r="M132" i="4"/>
  <c r="E139" i="4" s="1"/>
  <c r="G132" i="4"/>
  <c r="D139" i="4" s="1"/>
  <c r="C132" i="4"/>
  <c r="C139" i="4" s="1"/>
  <c r="X131" i="4"/>
  <c r="G138" i="4" s="1"/>
  <c r="R131" i="4"/>
  <c r="F138" i="4" s="1"/>
  <c r="M131" i="4"/>
  <c r="E138" i="4" s="1"/>
  <c r="G131" i="4"/>
  <c r="D138" i="4" s="1"/>
  <c r="C131" i="4"/>
  <c r="C138" i="4" s="1"/>
  <c r="H14" i="3"/>
  <c r="K14" i="3" s="1"/>
  <c r="H13" i="3"/>
  <c r="K13" i="3" s="1"/>
  <c r="K12" i="3"/>
  <c r="S12" i="3" s="1"/>
  <c r="J12" i="3"/>
  <c r="H12" i="3"/>
  <c r="I12" i="3" s="1"/>
  <c r="H11" i="3"/>
  <c r="I11" i="3" s="1"/>
  <c r="K10" i="3"/>
  <c r="J10" i="3"/>
  <c r="H10" i="3"/>
  <c r="I10" i="3" s="1"/>
  <c r="H9" i="3"/>
  <c r="K9" i="3" s="1"/>
  <c r="I39" i="6" l="1"/>
  <c r="I40" i="6"/>
  <c r="I41" i="6" s="1"/>
  <c r="I42" i="6" s="1"/>
  <c r="K139" i="4"/>
  <c r="I139" i="4"/>
  <c r="K18" i="5"/>
  <c r="L19" i="5"/>
  <c r="K19" i="5"/>
  <c r="H39" i="6"/>
  <c r="J39" i="6" s="1"/>
  <c r="L139" i="4"/>
  <c r="J139" i="4"/>
  <c r="H139" i="4"/>
  <c r="H138" i="4"/>
  <c r="L138" i="4"/>
  <c r="J138" i="4"/>
  <c r="K138" i="4"/>
  <c r="I138" i="4"/>
  <c r="H48" i="7"/>
  <c r="C38" i="6"/>
  <c r="C39" i="6" s="1"/>
  <c r="M6" i="5"/>
  <c r="H18" i="5" s="1"/>
  <c r="L18" i="5" s="1"/>
  <c r="M10" i="5"/>
  <c r="M11" i="5" s="1"/>
  <c r="D38" i="6"/>
  <c r="G46" i="7"/>
  <c r="D47" i="7"/>
  <c r="L47" i="7"/>
  <c r="L48" i="7" s="1"/>
  <c r="L49" i="7" s="1"/>
  <c r="L50" i="7" s="1"/>
  <c r="L51" i="7" s="1"/>
  <c r="I48" i="7"/>
  <c r="I49" i="7" s="1"/>
  <c r="I50" i="7" s="1"/>
  <c r="I51" i="7" s="1"/>
  <c r="D8" i="5"/>
  <c r="C20" i="5" s="1"/>
  <c r="D12" i="5"/>
  <c r="C22" i="5" s="1"/>
  <c r="E38" i="6"/>
  <c r="E42" i="6" s="1"/>
  <c r="D39" i="6"/>
  <c r="D40" i="6" s="1"/>
  <c r="E47" i="7"/>
  <c r="G37" i="6"/>
  <c r="F38" i="6"/>
  <c r="E39" i="6"/>
  <c r="F47" i="7"/>
  <c r="F48" i="7" s="1"/>
  <c r="C48" i="7"/>
  <c r="C49" i="7" s="1"/>
  <c r="D7" i="5"/>
  <c r="C19" i="5" s="1"/>
  <c r="J12" i="5"/>
  <c r="G22" i="5" s="1"/>
  <c r="F39" i="6"/>
  <c r="E40" i="6"/>
  <c r="M8" i="5"/>
  <c r="H20" i="5" s="1"/>
  <c r="L20" i="5" s="1"/>
  <c r="H38" i="6"/>
  <c r="F40" i="6"/>
  <c r="F41" i="6" s="1"/>
  <c r="E41" i="6"/>
  <c r="D6" i="5"/>
  <c r="C18" i="5" s="1"/>
  <c r="P8" i="5"/>
  <c r="I20" i="5" s="1"/>
  <c r="J37" i="6"/>
  <c r="J13" i="3"/>
  <c r="R12" i="3" s="1"/>
  <c r="K11" i="3"/>
  <c r="W9" i="3" s="1"/>
  <c r="I14" i="3"/>
  <c r="J9" i="3"/>
  <c r="J11" i="3"/>
  <c r="J14" i="3"/>
  <c r="I13" i="3"/>
  <c r="Q12" i="3" s="1"/>
  <c r="I9" i="3"/>
  <c r="O12" i="3"/>
  <c r="D41" i="6" l="1"/>
  <c r="D42" i="6" s="1"/>
  <c r="G39" i="6"/>
  <c r="K39" i="6"/>
  <c r="C42" i="6"/>
  <c r="F50" i="7"/>
  <c r="M48" i="7"/>
  <c r="H49" i="7"/>
  <c r="C40" i="6"/>
  <c r="H40" i="6"/>
  <c r="J40" i="6" s="1"/>
  <c r="H41" i="6"/>
  <c r="J41" i="6" s="1"/>
  <c r="J38" i="6"/>
  <c r="H42" i="6"/>
  <c r="J42" i="6" s="1"/>
  <c r="M47" i="7"/>
  <c r="F42" i="6"/>
  <c r="M22" i="5"/>
  <c r="E22" i="5"/>
  <c r="F22" i="5"/>
  <c r="E48" i="7"/>
  <c r="E49" i="7" s="1"/>
  <c r="F49" i="7"/>
  <c r="F51" i="7" s="1"/>
  <c r="C41" i="6"/>
  <c r="G38" i="6"/>
  <c r="K38" i="6"/>
  <c r="K20" i="5"/>
  <c r="L22" i="5"/>
  <c r="K22" i="5"/>
  <c r="D48" i="7"/>
  <c r="F19" i="5"/>
  <c r="M19" i="5"/>
  <c r="E19" i="5"/>
  <c r="M20" i="5"/>
  <c r="E20" i="5"/>
  <c r="F20" i="5"/>
  <c r="F18" i="5"/>
  <c r="M18" i="5"/>
  <c r="E18" i="5"/>
  <c r="G47" i="7"/>
  <c r="C50" i="7"/>
  <c r="M9" i="3"/>
  <c r="U9" i="3"/>
  <c r="Q9" i="3"/>
  <c r="O9" i="3"/>
  <c r="N12" i="3"/>
  <c r="S9" i="3"/>
  <c r="N9" i="3"/>
  <c r="V9" i="3"/>
  <c r="R9" i="3"/>
  <c r="M12" i="3"/>
  <c r="K42" i="6" l="1"/>
  <c r="G42" i="6"/>
  <c r="G40" i="6"/>
  <c r="K40" i="6"/>
  <c r="G41" i="6"/>
  <c r="K41" i="6"/>
  <c r="D50" i="7"/>
  <c r="G50" i="7" s="1"/>
  <c r="G48" i="7"/>
  <c r="H50" i="7"/>
  <c r="M49" i="7"/>
  <c r="D49" i="7"/>
  <c r="G49" i="7" s="1"/>
  <c r="E50" i="7"/>
  <c r="E51" i="7" s="1"/>
  <c r="C51" i="7"/>
  <c r="D51" i="7" l="1"/>
  <c r="G51" i="7" s="1"/>
  <c r="M50" i="7"/>
  <c r="H51" i="7"/>
  <c r="M51" i="7" s="1"/>
</calcChain>
</file>

<file path=xl/sharedStrings.xml><?xml version="1.0" encoding="utf-8"?>
<sst xmlns="http://schemas.openxmlformats.org/spreadsheetml/2006/main" count="237" uniqueCount="114">
  <si>
    <t>&lt;3</t>
  </si>
  <si>
    <t>3-4</t>
  </si>
  <si>
    <t>&gt;4</t>
  </si>
  <si>
    <t>mitotic cells counted with # centrin foci</t>
  </si>
  <si>
    <t>mean</t>
  </si>
  <si>
    <t>Genotype</t>
  </si>
  <si>
    <t>Embryo</t>
  </si>
  <si>
    <t>total</t>
  </si>
  <si>
    <t>% &lt;3</t>
  </si>
  <si>
    <t>% 3-4</t>
  </si>
  <si>
    <t>% &gt;4</t>
  </si>
  <si>
    <t>SD</t>
  </si>
  <si>
    <t>T-test</t>
  </si>
  <si>
    <t>Control</t>
  </si>
  <si>
    <t>#1</t>
  </si>
  <si>
    <t>#2</t>
  </si>
  <si>
    <t>#3</t>
  </si>
  <si>
    <r>
      <rPr>
        <i/>
        <sz val="12"/>
        <color theme="1"/>
        <rFont val="Arial"/>
        <family val="2"/>
      </rPr>
      <t>Haus6</t>
    </r>
    <r>
      <rPr>
        <sz val="12"/>
        <color theme="1"/>
        <rFont val="Arial"/>
        <family val="2"/>
      </rPr>
      <t xml:space="preserve"> cKO</t>
    </r>
  </si>
  <si>
    <t>&gt;&gt; Raw Data; DATA SUMMAR at the bottom</t>
  </si>
  <si>
    <t>E11.5</t>
  </si>
  <si>
    <t>cortex</t>
  </si>
  <si>
    <t>Genotype:</t>
  </si>
  <si>
    <t>Haus6 cKO</t>
  </si>
  <si>
    <t>Embryo #:</t>
  </si>
  <si>
    <t>cKO - 1</t>
  </si>
  <si>
    <t>cKO - 2</t>
  </si>
  <si>
    <t>Ctr - 1</t>
  </si>
  <si>
    <t>Ctr - 2</t>
  </si>
  <si>
    <t>Ctr - 3</t>
  </si>
  <si>
    <t>Section #:</t>
  </si>
  <si>
    <t>cKO - 1.1</t>
  </si>
  <si>
    <t>cKO - 1.2</t>
  </si>
  <si>
    <t>cKO - 1.3</t>
  </si>
  <si>
    <t>cKO - 2.1</t>
  </si>
  <si>
    <t>cKO - 2.2</t>
  </si>
  <si>
    <t>cKO - 2.3</t>
  </si>
  <si>
    <t>cKO - 2.4</t>
  </si>
  <si>
    <t>cKO - 2.5</t>
  </si>
  <si>
    <t>Ctr - 1.1</t>
  </si>
  <si>
    <t>Ctr - 1.2</t>
  </si>
  <si>
    <t>Ctr - 1.3</t>
  </si>
  <si>
    <t>Ctr - 1.4</t>
  </si>
  <si>
    <t>Ctr - 2.1</t>
  </si>
  <si>
    <t>Ctr - 2.2</t>
  </si>
  <si>
    <t>Ctr - 2.3</t>
  </si>
  <si>
    <t>Ctr - 2.4</t>
  </si>
  <si>
    <t>Ctr - 2.5</t>
  </si>
  <si>
    <t>Ctr - 3.1</t>
  </si>
  <si>
    <t>Ctr - 3.2</t>
  </si>
  <si>
    <t>Ctr - 3.3</t>
  </si>
  <si>
    <t>Ctr - 3.4</t>
  </si>
  <si>
    <t>Column width analysed: (um)</t>
  </si>
  <si>
    <t>Distance to VZ for each cell analysed: (um)</t>
  </si>
  <si>
    <t>Distance to VZ (um):</t>
  </si>
  <si>
    <t xml:space="preserve"> Average per embryo:  values # mitosis per 100um column:</t>
  </si>
  <si>
    <t>0-30</t>
  </si>
  <si>
    <t>&gt;30</t>
  </si>
  <si>
    <t>Average</t>
  </si>
  <si>
    <t>Stdev</t>
  </si>
  <si>
    <t>t.test (Control vs Haus6 cKO) - P-value:</t>
  </si>
  <si>
    <t>Distance from VZ:</t>
  </si>
  <si>
    <t>*</t>
  </si>
  <si>
    <t>ns</t>
  </si>
  <si>
    <t>&gt;&gt; RAW DATA - DATA SUMMARY BELOW</t>
  </si>
  <si>
    <t>Animal:</t>
  </si>
  <si>
    <t>Ctr - 4</t>
  </si>
  <si>
    <t># phases</t>
  </si>
  <si>
    <t>% phases</t>
  </si>
  <si>
    <t>Prophase</t>
  </si>
  <si>
    <t>Prometaphase</t>
  </si>
  <si>
    <t>Metaphase</t>
  </si>
  <si>
    <t>Anaphase</t>
  </si>
  <si>
    <t>Telophase</t>
  </si>
  <si>
    <t>Anaphase + Telophase</t>
  </si>
  <si>
    <t>Monopolar</t>
  </si>
  <si>
    <t>Total # mitosis</t>
  </si>
  <si>
    <t>&gt;&gt; DATA SUMMARY</t>
  </si>
  <si>
    <t>St Dev</t>
  </si>
  <si>
    <t>% of total mitotic figures</t>
  </si>
  <si>
    <t>**</t>
  </si>
  <si>
    <t>Ana/Telophase</t>
  </si>
  <si>
    <t>&gt;spindle orientation in metaphase, anaphase and telophase dividing close to the VS</t>
  </si>
  <si>
    <t>&gt; E11.5 CORTEX</t>
  </si>
  <si>
    <t>Spindle angles from analysed cells:</t>
  </si>
  <si>
    <t>&gt; DATA SUMMARY</t>
  </si>
  <si>
    <t>Embryo:</t>
  </si>
  <si>
    <t>Spindle angle:</t>
  </si>
  <si>
    <t>90-75</t>
  </si>
  <si>
    <t>75-60</t>
  </si>
  <si>
    <t>60-45</t>
  </si>
  <si>
    <t>45-30</t>
  </si>
  <si>
    <t>30-15</t>
  </si>
  <si>
    <t>15-0</t>
  </si>
  <si>
    <t>&gt; E13.5 THALAMUS</t>
  </si>
  <si>
    <t>&gt; RAW DATA; DATA SUMMARY below</t>
  </si>
  <si>
    <t>CX96/01</t>
  </si>
  <si>
    <t>CX96/04</t>
  </si>
  <si>
    <t>CX110_02_3</t>
  </si>
  <si>
    <t>CX134N_03 G2</t>
  </si>
  <si>
    <t>CX40_01_4</t>
  </si>
  <si>
    <t>CX40_04</t>
  </si>
  <si>
    <t>CX40_07 cap10</t>
  </si>
  <si>
    <t>CX140_03_10</t>
  </si>
  <si>
    <t>CX140_04_10</t>
  </si>
  <si>
    <t>&gt;&gt; DATA SUMMARY:</t>
  </si>
  <si>
    <t>cKO - 3</t>
  </si>
  <si>
    <t>cKO - 4</t>
  </si>
  <si>
    <t>cKO - 5</t>
  </si>
  <si>
    <t>90-75º</t>
  </si>
  <si>
    <t>75-60º</t>
  </si>
  <si>
    <t>60-45º</t>
  </si>
  <si>
    <t>45-30º</t>
  </si>
  <si>
    <t>30-15º</t>
  </si>
  <si>
    <t>15-0º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</si>
</sst>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sz val="12"/>
      <color theme="1"/>
      <name val="Calibri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horizontal="center"/>
    </xf>
    <xf numFmtId="16" fontId="2" fillId="0" borderId="0" xfId="1" applyNumberFormat="1" applyFont="1" applyAlignment="1">
      <alignment horizontal="center"/>
    </xf>
    <xf numFmtId="12" fontId="2" fillId="0" borderId="0" xfId="1" applyNumberFormat="1" applyFont="1"/>
    <xf numFmtId="0" fontId="2" fillId="0" borderId="0" xfId="1" applyFont="1"/>
    <xf numFmtId="0" fontId="3" fillId="0" borderId="0" xfId="1" applyFont="1" applyFill="1" applyBorder="1" applyAlignment="1"/>
    <xf numFmtId="0" fontId="3" fillId="0" borderId="0" xfId="1" applyFont="1" applyBorder="1" applyAlignment="1"/>
    <xf numFmtId="0" fontId="1" fillId="0" borderId="0" xfId="1" applyFont="1" applyFill="1" applyAlignment="1"/>
    <xf numFmtId="0" fontId="3" fillId="0" borderId="0" xfId="1" applyFont="1" applyAlignment="1"/>
    <xf numFmtId="0" fontId="3" fillId="0" borderId="1" xfId="1" applyFont="1" applyFill="1" applyBorder="1" applyAlignment="1"/>
    <xf numFmtId="11" fontId="3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/>
    <xf numFmtId="11" fontId="3" fillId="0" borderId="1" xfId="1" applyNumberFormat="1" applyFont="1" applyFill="1" applyBorder="1"/>
    <xf numFmtId="0" fontId="3" fillId="0" borderId="1" xfId="1" applyFont="1" applyBorder="1" applyAlignment="1"/>
    <xf numFmtId="0" fontId="4" fillId="0" borderId="0" xfId="1" applyFont="1" applyAlignment="1"/>
    <xf numFmtId="0" fontId="4" fillId="0" borderId="0" xfId="1" applyFont="1" applyFill="1" applyBorder="1"/>
    <xf numFmtId="0" fontId="4" fillId="0" borderId="0" xfId="1" applyFont="1" applyFill="1" applyBorder="1" applyAlignment="1">
      <alignment horizontal="center"/>
    </xf>
    <xf numFmtId="0" fontId="1" fillId="0" borderId="0" xfId="1" applyFont="1" applyFill="1" applyBorder="1" applyAlignment="1"/>
    <xf numFmtId="0" fontId="4" fillId="0" borderId="0" xfId="1" applyFont="1" applyBorder="1" applyAlignment="1"/>
    <xf numFmtId="0" fontId="1" fillId="0" borderId="0" xfId="1" applyFont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1" fillId="0" borderId="1" xfId="1" applyFont="1" applyFill="1" applyBorder="1" applyAlignment="1"/>
    <xf numFmtId="0" fontId="4" fillId="0" borderId="1" xfId="1" applyFont="1" applyBorder="1" applyAlignment="1"/>
    <xf numFmtId="0" fontId="1" fillId="0" borderId="1" xfId="1" applyFont="1" applyBorder="1" applyAlignment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0" fontId="6" fillId="0" borderId="0" xfId="1" applyFont="1" applyAlignment="1">
      <alignment horizontal="center"/>
    </xf>
    <xf numFmtId="0" fontId="7" fillId="0" borderId="0" xfId="2"/>
    <xf numFmtId="0" fontId="7" fillId="0" borderId="0" xfId="2" applyAlignment="1">
      <alignment horizontal="center"/>
    </xf>
    <xf numFmtId="0" fontId="8" fillId="0" borderId="0" xfId="2" applyFont="1"/>
    <xf numFmtId="0" fontId="7" fillId="2" borderId="0" xfId="2" applyFill="1"/>
    <xf numFmtId="0" fontId="7" fillId="3" borderId="0" xfId="2" applyFill="1"/>
    <xf numFmtId="0" fontId="7" fillId="0" borderId="0" xfId="2" applyAlignment="1">
      <alignment wrapText="1"/>
    </xf>
    <xf numFmtId="2" fontId="7" fillId="0" borderId="0" xfId="2" applyNumberFormat="1" applyAlignment="1">
      <alignment horizontal="center"/>
    </xf>
    <xf numFmtId="0" fontId="7" fillId="0" borderId="0" xfId="2" applyAlignment="1">
      <alignment horizontal="center" wrapText="1"/>
    </xf>
    <xf numFmtId="0" fontId="7" fillId="4" borderId="0" xfId="2" applyFill="1"/>
    <xf numFmtId="0" fontId="7" fillId="0" borderId="0" xfId="2" applyAlignment="1">
      <alignment horizontal="center" vertical="center"/>
    </xf>
    <xf numFmtId="0" fontId="7" fillId="3" borderId="0" xfId="2" applyFill="1" applyAlignment="1">
      <alignment horizontal="center"/>
    </xf>
    <xf numFmtId="9" fontId="0" fillId="0" borderId="0" xfId="3" applyFont="1"/>
    <xf numFmtId="9" fontId="7" fillId="0" borderId="0" xfId="2" applyNumberFormat="1"/>
    <xf numFmtId="0" fontId="7" fillId="0" borderId="0" xfId="2" applyAlignment="1"/>
    <xf numFmtId="2" fontId="0" fillId="0" borderId="0" xfId="3" applyNumberFormat="1" applyFont="1"/>
    <xf numFmtId="0" fontId="7" fillId="0" borderId="0" xfId="2" applyAlignment="1">
      <alignment horizontal="left"/>
    </xf>
    <xf numFmtId="0" fontId="7" fillId="0" borderId="0" xfId="2" applyAlignment="1">
      <alignment horizontal="left" vertical="top" wrapText="1"/>
    </xf>
    <xf numFmtId="164" fontId="0" fillId="0" borderId="0" xfId="3" applyNumberFormat="1" applyFont="1"/>
    <xf numFmtId="0" fontId="7" fillId="4" borderId="0" xfId="2" applyFill="1" applyAlignment="1">
      <alignment horizontal="center"/>
    </xf>
    <xf numFmtId="0" fontId="7" fillId="3" borderId="0" xfId="2" applyFill="1" applyAlignment="1">
      <alignment horizontal="center"/>
    </xf>
    <xf numFmtId="0" fontId="7" fillId="0" borderId="0" xfId="2" applyAlignment="1">
      <alignment horizontal="center"/>
    </xf>
    <xf numFmtId="0" fontId="7" fillId="0" borderId="0" xfId="2" applyAlignment="1">
      <alignment horizontal="center" vertical="center" wrapText="1"/>
    </xf>
    <xf numFmtId="0" fontId="7" fillId="0" borderId="0" xfId="2" applyAlignment="1">
      <alignment horizontal="center" wrapText="1"/>
    </xf>
    <xf numFmtId="0" fontId="7" fillId="0" borderId="0" xfId="2" applyAlignment="1">
      <alignment horizontal="left" vertical="top" wrapText="1"/>
    </xf>
    <xf numFmtId="0" fontId="7" fillId="2" borderId="0" xfId="2" applyFill="1" applyAlignment="1">
      <alignment horizontal="center"/>
    </xf>
    <xf numFmtId="0" fontId="8" fillId="0" borderId="0" xfId="2" applyFont="1" applyAlignment="1">
      <alignment horizontal="center" vertical="center"/>
    </xf>
  </cellXfs>
  <cellStyles count="4">
    <cellStyle name="Normal" xfId="0" builtinId="0"/>
    <cellStyle name="Normal 2" xfId="1" xr:uid="{3B434AF0-FA5E-FA42-8440-023074AD89F0}"/>
    <cellStyle name="Normal 3" xfId="2" xr:uid="{92B0FC93-25B1-C749-9AC5-B9EDEB41C1C8}"/>
    <cellStyle name="Percent 2" xfId="3" xr:uid="{FB4041A7-6DFD-AD48-B4C6-3C289A053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EA99A-3CC2-7F4B-8133-044395408108}">
  <dimension ref="A1:AA139"/>
  <sheetViews>
    <sheetView topLeftCell="A5" workbookViewId="0">
      <pane ySplit="860" topLeftCell="A136" activePane="bottomLeft"/>
      <selection activeCell="C4" sqref="C4:AA5"/>
      <selection pane="bottomLeft" activeCell="L138" sqref="L138"/>
    </sheetView>
  </sheetViews>
  <sheetFormatPr baseColWidth="10" defaultColWidth="12.5" defaultRowHeight="15" x14ac:dyDescent="0.2"/>
  <cols>
    <col min="1" max="1" width="22.33203125" style="29" customWidth="1"/>
    <col min="2" max="2" width="15.83203125" style="29" customWidth="1"/>
    <col min="3" max="16384" width="12.5" style="29"/>
  </cols>
  <sheetData>
    <row r="1" spans="1:27" x14ac:dyDescent="0.2">
      <c r="C1" s="29" t="s">
        <v>18</v>
      </c>
      <c r="E1" s="30"/>
      <c r="M1" s="30"/>
      <c r="S1" s="30"/>
      <c r="V1" s="30"/>
      <c r="Z1" s="30"/>
    </row>
    <row r="2" spans="1:27" x14ac:dyDescent="0.2">
      <c r="A2" s="31" t="s">
        <v>19</v>
      </c>
    </row>
    <row r="3" spans="1:27" x14ac:dyDescent="0.2">
      <c r="C3" s="49" t="s">
        <v>20</v>
      </c>
      <c r="D3" s="49"/>
      <c r="E3" s="49"/>
      <c r="G3" s="49" t="s">
        <v>20</v>
      </c>
      <c r="H3" s="49"/>
      <c r="I3" s="49"/>
      <c r="J3" s="49"/>
      <c r="K3" s="49"/>
      <c r="M3" s="49" t="s">
        <v>20</v>
      </c>
      <c r="N3" s="49"/>
      <c r="O3" s="49"/>
      <c r="P3" s="49"/>
    </row>
    <row r="4" spans="1:27" x14ac:dyDescent="0.2">
      <c r="B4" s="29" t="s">
        <v>21</v>
      </c>
      <c r="C4" s="53" t="s">
        <v>22</v>
      </c>
      <c r="D4" s="53"/>
      <c r="E4" s="53"/>
      <c r="F4" s="32"/>
      <c r="G4" s="53" t="s">
        <v>22</v>
      </c>
      <c r="H4" s="53"/>
      <c r="I4" s="53"/>
      <c r="J4" s="53"/>
      <c r="K4" s="53"/>
      <c r="M4" s="48" t="s">
        <v>13</v>
      </c>
      <c r="N4" s="48"/>
      <c r="O4" s="48"/>
      <c r="P4" s="48"/>
      <c r="Q4" s="33"/>
      <c r="R4" s="48" t="s">
        <v>13</v>
      </c>
      <c r="S4" s="48"/>
      <c r="T4" s="48"/>
      <c r="U4" s="48"/>
      <c r="V4" s="48"/>
      <c r="W4" s="33"/>
      <c r="X4" s="48" t="s">
        <v>13</v>
      </c>
      <c r="Y4" s="48"/>
      <c r="Z4" s="48"/>
      <c r="AA4" s="48"/>
    </row>
    <row r="5" spans="1:27" x14ac:dyDescent="0.2">
      <c r="B5" s="29" t="s">
        <v>23</v>
      </c>
      <c r="C5" s="49" t="s">
        <v>24</v>
      </c>
      <c r="D5" s="49"/>
      <c r="E5" s="49"/>
      <c r="G5" s="49" t="s">
        <v>25</v>
      </c>
      <c r="H5" s="49"/>
      <c r="I5" s="49"/>
      <c r="J5" s="49"/>
      <c r="K5" s="49"/>
      <c r="M5" s="49" t="s">
        <v>26</v>
      </c>
      <c r="N5" s="49"/>
      <c r="O5" s="49"/>
      <c r="P5" s="49"/>
      <c r="R5" s="49" t="s">
        <v>27</v>
      </c>
      <c r="S5" s="49"/>
      <c r="T5" s="49"/>
      <c r="U5" s="49"/>
      <c r="V5" s="49"/>
      <c r="X5" s="49" t="s">
        <v>28</v>
      </c>
      <c r="Y5" s="49"/>
      <c r="Z5" s="49"/>
      <c r="AA5" s="49"/>
    </row>
    <row r="6" spans="1:27" x14ac:dyDescent="0.2">
      <c r="B6" s="29" t="s">
        <v>29</v>
      </c>
      <c r="C6" s="30" t="s">
        <v>30</v>
      </c>
      <c r="D6" s="30" t="s">
        <v>31</v>
      </c>
      <c r="E6" s="30" t="s">
        <v>32</v>
      </c>
      <c r="G6" s="30" t="s">
        <v>33</v>
      </c>
      <c r="H6" s="30" t="s">
        <v>34</v>
      </c>
      <c r="I6" s="30" t="s">
        <v>35</v>
      </c>
      <c r="J6" s="30" t="s">
        <v>36</v>
      </c>
      <c r="K6" s="30" t="s">
        <v>37</v>
      </c>
      <c r="M6" s="29" t="s">
        <v>38</v>
      </c>
      <c r="N6" s="29" t="s">
        <v>39</v>
      </c>
      <c r="O6" s="29" t="s">
        <v>40</v>
      </c>
      <c r="P6" s="29" t="s">
        <v>41</v>
      </c>
      <c r="R6" s="29" t="s">
        <v>42</v>
      </c>
      <c r="S6" s="29" t="s">
        <v>43</v>
      </c>
      <c r="T6" s="29" t="s">
        <v>44</v>
      </c>
      <c r="U6" s="29" t="s">
        <v>45</v>
      </c>
      <c r="V6" s="29" t="s">
        <v>46</v>
      </c>
      <c r="X6" s="29" t="s">
        <v>47</v>
      </c>
      <c r="Y6" s="29" t="s">
        <v>48</v>
      </c>
      <c r="Z6" s="29" t="s">
        <v>49</v>
      </c>
      <c r="AA6" s="29" t="s">
        <v>50</v>
      </c>
    </row>
    <row r="7" spans="1:27" ht="32" x14ac:dyDescent="0.2">
      <c r="B7" s="34" t="s">
        <v>51</v>
      </c>
      <c r="C7" s="29">
        <v>415</v>
      </c>
      <c r="D7" s="29">
        <v>439</v>
      </c>
      <c r="E7" s="29">
        <v>458</v>
      </c>
      <c r="G7" s="29">
        <v>266</v>
      </c>
      <c r="H7" s="29">
        <v>388</v>
      </c>
      <c r="I7" s="29">
        <v>448</v>
      </c>
      <c r="J7" s="29">
        <v>309</v>
      </c>
      <c r="K7" s="29">
        <v>281</v>
      </c>
      <c r="M7" s="29">
        <v>309</v>
      </c>
      <c r="N7" s="29">
        <v>421</v>
      </c>
      <c r="O7" s="29">
        <v>418</v>
      </c>
      <c r="P7" s="29">
        <v>430</v>
      </c>
      <c r="R7" s="29">
        <v>222</v>
      </c>
      <c r="S7" s="29">
        <v>325</v>
      </c>
      <c r="T7" s="29">
        <v>295</v>
      </c>
      <c r="U7" s="29">
        <v>295</v>
      </c>
      <c r="V7" s="29">
        <v>347</v>
      </c>
      <c r="X7" s="29">
        <v>322</v>
      </c>
      <c r="Y7" s="29">
        <v>200</v>
      </c>
      <c r="Z7" s="29">
        <v>304</v>
      </c>
      <c r="AA7" s="29">
        <v>248</v>
      </c>
    </row>
    <row r="8" spans="1:27" x14ac:dyDescent="0.2">
      <c r="B8" s="52" t="s">
        <v>52</v>
      </c>
      <c r="C8" s="29">
        <v>11</v>
      </c>
      <c r="D8" s="29">
        <v>6</v>
      </c>
      <c r="E8" s="29">
        <v>10</v>
      </c>
      <c r="G8" s="29">
        <v>7</v>
      </c>
      <c r="H8" s="29">
        <v>6</v>
      </c>
      <c r="I8" s="29">
        <v>7</v>
      </c>
      <c r="J8" s="29">
        <v>5</v>
      </c>
      <c r="K8" s="29">
        <v>7</v>
      </c>
      <c r="M8" s="29">
        <v>7</v>
      </c>
      <c r="N8" s="29">
        <v>34</v>
      </c>
      <c r="O8" s="29">
        <v>21</v>
      </c>
      <c r="P8" s="29">
        <v>6</v>
      </c>
      <c r="R8" s="29">
        <v>7</v>
      </c>
      <c r="S8" s="29">
        <v>12</v>
      </c>
      <c r="T8" s="29">
        <v>119</v>
      </c>
      <c r="U8" s="29">
        <v>7</v>
      </c>
      <c r="V8" s="29">
        <v>9</v>
      </c>
      <c r="X8" s="29">
        <v>7</v>
      </c>
      <c r="Y8" s="29">
        <v>6</v>
      </c>
      <c r="Z8" s="29">
        <v>9</v>
      </c>
      <c r="AA8" s="29">
        <v>8</v>
      </c>
    </row>
    <row r="9" spans="1:27" x14ac:dyDescent="0.2">
      <c r="B9" s="52"/>
      <c r="C9" s="29">
        <v>27</v>
      </c>
      <c r="D9" s="29">
        <v>11</v>
      </c>
      <c r="E9" s="29">
        <v>5</v>
      </c>
      <c r="G9" s="29">
        <v>10</v>
      </c>
      <c r="H9" s="29">
        <v>5</v>
      </c>
      <c r="I9" s="29">
        <v>11</v>
      </c>
      <c r="J9" s="29">
        <v>20</v>
      </c>
      <c r="K9" s="29">
        <v>8</v>
      </c>
      <c r="M9" s="29">
        <v>9</v>
      </c>
      <c r="N9" s="29">
        <v>7</v>
      </c>
      <c r="O9" s="29">
        <v>10</v>
      </c>
      <c r="P9" s="29">
        <v>19</v>
      </c>
      <c r="R9" s="29">
        <v>5</v>
      </c>
      <c r="S9" s="29">
        <v>23</v>
      </c>
      <c r="T9" s="29">
        <v>132</v>
      </c>
      <c r="U9" s="29">
        <v>14</v>
      </c>
      <c r="V9" s="29">
        <v>9</v>
      </c>
      <c r="X9" s="29">
        <v>9</v>
      </c>
      <c r="Y9" s="29">
        <v>22</v>
      </c>
      <c r="Z9" s="29">
        <v>14</v>
      </c>
      <c r="AA9" s="29">
        <v>6</v>
      </c>
    </row>
    <row r="10" spans="1:27" x14ac:dyDescent="0.2">
      <c r="B10" s="52"/>
      <c r="C10" s="29">
        <v>9</v>
      </c>
      <c r="D10" s="29">
        <v>11</v>
      </c>
      <c r="E10" s="29">
        <v>4</v>
      </c>
      <c r="G10" s="29">
        <v>5</v>
      </c>
      <c r="H10" s="29">
        <v>5</v>
      </c>
      <c r="I10" s="29">
        <v>9</v>
      </c>
      <c r="J10" s="29">
        <v>6</v>
      </c>
      <c r="K10" s="29">
        <v>9</v>
      </c>
      <c r="M10" s="29">
        <v>5</v>
      </c>
      <c r="N10" s="29">
        <v>21</v>
      </c>
      <c r="O10" s="29">
        <v>22</v>
      </c>
      <c r="P10" s="29">
        <v>16</v>
      </c>
      <c r="R10" s="29">
        <v>29</v>
      </c>
      <c r="S10" s="29">
        <v>6</v>
      </c>
      <c r="T10" s="29">
        <v>10</v>
      </c>
      <c r="U10" s="29">
        <v>12</v>
      </c>
      <c r="V10" s="29">
        <v>11</v>
      </c>
      <c r="X10" s="29">
        <v>152</v>
      </c>
      <c r="Y10" s="29">
        <v>114</v>
      </c>
      <c r="Z10" s="29">
        <v>9</v>
      </c>
      <c r="AA10" s="29">
        <v>8</v>
      </c>
    </row>
    <row r="11" spans="1:27" x14ac:dyDescent="0.2">
      <c r="B11" s="52"/>
      <c r="C11" s="29">
        <v>5</v>
      </c>
      <c r="D11" s="29">
        <v>9</v>
      </c>
      <c r="E11" s="29">
        <v>8</v>
      </c>
      <c r="G11" s="29">
        <v>5</v>
      </c>
      <c r="H11" s="29">
        <v>16</v>
      </c>
      <c r="I11" s="29">
        <v>6</v>
      </c>
      <c r="J11" s="29">
        <v>14</v>
      </c>
      <c r="K11" s="29">
        <v>17</v>
      </c>
      <c r="M11" s="29">
        <v>15</v>
      </c>
      <c r="N11" s="29">
        <v>33</v>
      </c>
      <c r="O11" s="29">
        <v>128</v>
      </c>
      <c r="P11" s="29">
        <v>10</v>
      </c>
      <c r="R11" s="29">
        <v>12</v>
      </c>
      <c r="S11" s="29">
        <v>9</v>
      </c>
      <c r="T11" s="29">
        <v>12</v>
      </c>
      <c r="U11" s="29">
        <v>10</v>
      </c>
      <c r="V11" s="29">
        <v>10</v>
      </c>
      <c r="X11" s="29">
        <v>133</v>
      </c>
      <c r="Y11" s="29">
        <v>158</v>
      </c>
      <c r="Z11" s="29">
        <v>7</v>
      </c>
      <c r="AA11" s="29">
        <v>22</v>
      </c>
    </row>
    <row r="12" spans="1:27" x14ac:dyDescent="0.2">
      <c r="B12" s="52"/>
      <c r="C12" s="29">
        <v>14</v>
      </c>
      <c r="D12" s="29">
        <v>9</v>
      </c>
      <c r="E12" s="29">
        <v>16</v>
      </c>
      <c r="G12" s="29">
        <v>4</v>
      </c>
      <c r="H12" s="29">
        <v>25</v>
      </c>
      <c r="I12" s="29">
        <v>7</v>
      </c>
      <c r="J12" s="29">
        <v>18</v>
      </c>
      <c r="K12" s="29">
        <v>94</v>
      </c>
      <c r="M12" s="29">
        <v>8</v>
      </c>
      <c r="N12" s="29">
        <v>8</v>
      </c>
      <c r="O12" s="29">
        <v>13</v>
      </c>
      <c r="P12" s="29">
        <v>5</v>
      </c>
      <c r="R12" s="29">
        <v>10</v>
      </c>
      <c r="S12" s="29">
        <v>15</v>
      </c>
      <c r="T12" s="29">
        <v>10</v>
      </c>
      <c r="U12" s="29">
        <v>11</v>
      </c>
      <c r="V12" s="29">
        <v>4</v>
      </c>
      <c r="X12" s="29">
        <v>11</v>
      </c>
      <c r="Y12" s="29">
        <v>8</v>
      </c>
      <c r="Z12" s="29">
        <v>13</v>
      </c>
      <c r="AA12" s="29">
        <v>11</v>
      </c>
    </row>
    <row r="13" spans="1:27" x14ac:dyDescent="0.2">
      <c r="B13" s="52"/>
      <c r="C13" s="29">
        <v>9</v>
      </c>
      <c r="D13" s="29">
        <v>5</v>
      </c>
      <c r="E13" s="29">
        <v>7</v>
      </c>
      <c r="G13" s="29">
        <v>5</v>
      </c>
      <c r="H13" s="29">
        <v>12</v>
      </c>
      <c r="I13" s="29">
        <v>10</v>
      </c>
      <c r="J13" s="29">
        <v>7</v>
      </c>
      <c r="K13" s="29">
        <v>79</v>
      </c>
      <c r="M13" s="29">
        <v>10</v>
      </c>
      <c r="N13" s="29">
        <v>8</v>
      </c>
      <c r="O13" s="29">
        <v>12</v>
      </c>
      <c r="P13" s="29">
        <v>19</v>
      </c>
      <c r="R13" s="29">
        <v>24</v>
      </c>
      <c r="S13" s="29">
        <v>5</v>
      </c>
      <c r="T13" s="29">
        <v>11</v>
      </c>
      <c r="U13" s="29">
        <v>9</v>
      </c>
      <c r="V13" s="29">
        <v>7</v>
      </c>
      <c r="X13" s="29">
        <v>9</v>
      </c>
      <c r="Y13" s="29">
        <v>6</v>
      </c>
      <c r="Z13" s="29">
        <v>14</v>
      </c>
      <c r="AA13" s="29">
        <v>5</v>
      </c>
    </row>
    <row r="14" spans="1:27" x14ac:dyDescent="0.2">
      <c r="B14" s="52"/>
      <c r="C14" s="29">
        <v>16</v>
      </c>
      <c r="D14" s="29">
        <v>14</v>
      </c>
      <c r="E14" s="29">
        <v>18</v>
      </c>
      <c r="G14" s="29">
        <v>8</v>
      </c>
      <c r="H14" s="29">
        <v>8</v>
      </c>
      <c r="I14" s="29">
        <v>10</v>
      </c>
      <c r="J14" s="29">
        <v>13</v>
      </c>
      <c r="K14" s="29">
        <v>9</v>
      </c>
      <c r="M14" s="29">
        <v>10</v>
      </c>
      <c r="N14" s="29">
        <v>9</v>
      </c>
      <c r="O14" s="29">
        <v>11</v>
      </c>
      <c r="P14" s="29">
        <v>10</v>
      </c>
      <c r="R14" s="29">
        <v>9</v>
      </c>
      <c r="S14" s="29">
        <v>10</v>
      </c>
      <c r="T14" s="29">
        <v>7</v>
      </c>
      <c r="U14" s="29">
        <v>8</v>
      </c>
      <c r="V14" s="29">
        <v>15</v>
      </c>
      <c r="X14" s="29">
        <v>8</v>
      </c>
      <c r="Y14" s="29">
        <v>8</v>
      </c>
      <c r="Z14" s="29">
        <v>16</v>
      </c>
      <c r="AA14" s="29">
        <v>9</v>
      </c>
    </row>
    <row r="15" spans="1:27" x14ac:dyDescent="0.2">
      <c r="B15" s="52"/>
      <c r="C15" s="29">
        <v>6</v>
      </c>
      <c r="D15" s="29">
        <v>22</v>
      </c>
      <c r="E15" s="29">
        <v>7</v>
      </c>
      <c r="G15" s="29">
        <v>23</v>
      </c>
      <c r="H15" s="29">
        <v>20</v>
      </c>
      <c r="I15" s="29">
        <v>6</v>
      </c>
      <c r="J15" s="29">
        <v>89</v>
      </c>
      <c r="K15" s="29">
        <v>8</v>
      </c>
      <c r="M15" s="29">
        <v>11</v>
      </c>
      <c r="N15" s="29">
        <v>3</v>
      </c>
      <c r="O15" s="29">
        <v>20</v>
      </c>
      <c r="P15" s="29">
        <v>9</v>
      </c>
      <c r="R15" s="29">
        <v>14</v>
      </c>
      <c r="S15" s="29">
        <v>3</v>
      </c>
      <c r="T15" s="29">
        <v>17</v>
      </c>
      <c r="U15" s="29">
        <v>4</v>
      </c>
      <c r="V15" s="29">
        <v>14</v>
      </c>
      <c r="X15" s="29">
        <v>7</v>
      </c>
      <c r="Y15" s="29">
        <v>10</v>
      </c>
      <c r="Z15" s="29">
        <v>8</v>
      </c>
      <c r="AA15" s="29">
        <v>5</v>
      </c>
    </row>
    <row r="16" spans="1:27" x14ac:dyDescent="0.2">
      <c r="B16" s="52"/>
      <c r="C16" s="29">
        <v>13</v>
      </c>
      <c r="D16" s="29">
        <v>13</v>
      </c>
      <c r="E16" s="29">
        <v>12</v>
      </c>
      <c r="G16" s="29">
        <v>3</v>
      </c>
      <c r="H16" s="29">
        <v>10</v>
      </c>
      <c r="I16" s="29">
        <v>7</v>
      </c>
      <c r="J16" s="29">
        <v>3</v>
      </c>
      <c r="K16" s="29">
        <v>90</v>
      </c>
      <c r="M16" s="29">
        <v>12</v>
      </c>
      <c r="N16" s="29">
        <v>9</v>
      </c>
      <c r="O16" s="29">
        <v>21</v>
      </c>
      <c r="P16" s="29">
        <v>5</v>
      </c>
      <c r="R16" s="29">
        <v>121</v>
      </c>
      <c r="S16" s="29">
        <v>16</v>
      </c>
      <c r="T16" s="29">
        <v>10</v>
      </c>
      <c r="U16" s="29">
        <v>9</v>
      </c>
      <c r="V16" s="29">
        <v>9</v>
      </c>
      <c r="X16" s="29">
        <v>9</v>
      </c>
      <c r="Y16" s="29">
        <v>10</v>
      </c>
      <c r="Z16" s="29">
        <v>7</v>
      </c>
      <c r="AA16" s="29">
        <v>7</v>
      </c>
    </row>
    <row r="17" spans="2:27" x14ac:dyDescent="0.2">
      <c r="B17" s="52"/>
      <c r="C17" s="29">
        <v>6</v>
      </c>
      <c r="D17" s="29">
        <v>9</v>
      </c>
      <c r="E17" s="29">
        <v>5</v>
      </c>
      <c r="G17" s="29">
        <v>15</v>
      </c>
      <c r="H17" s="29">
        <v>5</v>
      </c>
      <c r="I17" s="29">
        <v>15</v>
      </c>
      <c r="J17" s="29">
        <v>12</v>
      </c>
      <c r="K17" s="29">
        <v>84</v>
      </c>
      <c r="M17" s="29">
        <v>19</v>
      </c>
      <c r="N17" s="29">
        <v>26</v>
      </c>
      <c r="O17" s="29">
        <v>32</v>
      </c>
      <c r="P17" s="29">
        <v>13</v>
      </c>
      <c r="R17" s="29">
        <v>5</v>
      </c>
      <c r="S17" s="29">
        <v>8</v>
      </c>
      <c r="T17" s="29">
        <v>11</v>
      </c>
      <c r="U17" s="29">
        <v>9</v>
      </c>
      <c r="V17" s="29">
        <v>8</v>
      </c>
      <c r="X17" s="29">
        <v>10</v>
      </c>
      <c r="Y17" s="29">
        <v>32</v>
      </c>
      <c r="Z17" s="29">
        <v>5</v>
      </c>
      <c r="AA17" s="29">
        <v>7</v>
      </c>
    </row>
    <row r="18" spans="2:27" x14ac:dyDescent="0.2">
      <c r="B18" s="52"/>
      <c r="C18" s="29">
        <v>19</v>
      </c>
      <c r="D18" s="29">
        <v>20</v>
      </c>
      <c r="E18" s="29">
        <v>14</v>
      </c>
      <c r="G18" s="29">
        <v>16</v>
      </c>
      <c r="H18" s="29">
        <v>4</v>
      </c>
      <c r="I18" s="29">
        <v>4</v>
      </c>
      <c r="J18" s="29">
        <v>4</v>
      </c>
      <c r="K18" s="29">
        <v>10</v>
      </c>
      <c r="M18" s="29">
        <v>9</v>
      </c>
      <c r="N18" s="29">
        <v>7</v>
      </c>
      <c r="O18" s="29">
        <v>7</v>
      </c>
      <c r="P18" s="29">
        <v>17</v>
      </c>
      <c r="R18" s="29">
        <v>6</v>
      </c>
      <c r="S18" s="29">
        <v>8</v>
      </c>
      <c r="T18" s="29">
        <v>10</v>
      </c>
      <c r="U18" s="29">
        <v>7</v>
      </c>
      <c r="V18" s="29">
        <v>8</v>
      </c>
      <c r="X18" s="29">
        <v>10</v>
      </c>
      <c r="Y18" s="29">
        <v>95</v>
      </c>
      <c r="Z18" s="29">
        <v>7</v>
      </c>
      <c r="AA18" s="29">
        <v>6</v>
      </c>
    </row>
    <row r="19" spans="2:27" x14ac:dyDescent="0.2">
      <c r="B19" s="52"/>
      <c r="C19" s="29">
        <v>2</v>
      </c>
      <c r="D19" s="29">
        <v>7</v>
      </c>
      <c r="E19" s="29">
        <v>15</v>
      </c>
      <c r="G19" s="29">
        <v>4</v>
      </c>
      <c r="H19" s="29">
        <v>19</v>
      </c>
      <c r="I19" s="29">
        <v>7</v>
      </c>
      <c r="J19" s="29">
        <v>15</v>
      </c>
      <c r="K19" s="29">
        <v>10</v>
      </c>
      <c r="M19" s="29">
        <v>12</v>
      </c>
      <c r="N19" s="29">
        <v>21</v>
      </c>
      <c r="O19" s="29">
        <v>6</v>
      </c>
      <c r="P19" s="29">
        <v>13</v>
      </c>
      <c r="R19" s="29">
        <v>4</v>
      </c>
      <c r="S19" s="29">
        <v>16</v>
      </c>
      <c r="T19" s="29">
        <v>9</v>
      </c>
      <c r="U19" s="29">
        <v>6</v>
      </c>
      <c r="V19" s="29">
        <v>8</v>
      </c>
      <c r="X19" s="29">
        <v>8</v>
      </c>
      <c r="Y19" s="29">
        <v>113</v>
      </c>
      <c r="Z19" s="29">
        <v>4</v>
      </c>
      <c r="AA19" s="29">
        <v>7</v>
      </c>
    </row>
    <row r="20" spans="2:27" x14ac:dyDescent="0.2">
      <c r="B20" s="52"/>
      <c r="C20" s="29">
        <v>8</v>
      </c>
      <c r="D20" s="29">
        <v>16</v>
      </c>
      <c r="E20" s="29">
        <v>5</v>
      </c>
      <c r="G20" s="29">
        <v>8</v>
      </c>
      <c r="H20" s="29">
        <v>6</v>
      </c>
      <c r="I20" s="29">
        <v>8</v>
      </c>
      <c r="J20" s="29">
        <v>7</v>
      </c>
      <c r="K20" s="29">
        <v>8</v>
      </c>
      <c r="M20" s="29">
        <v>126</v>
      </c>
      <c r="N20" s="29">
        <v>169</v>
      </c>
      <c r="O20" s="29">
        <v>21</v>
      </c>
      <c r="P20" s="29">
        <v>14</v>
      </c>
      <c r="R20" s="29">
        <v>20</v>
      </c>
      <c r="S20" s="29">
        <v>10</v>
      </c>
      <c r="T20" s="29">
        <v>10</v>
      </c>
      <c r="U20" s="29">
        <v>10</v>
      </c>
      <c r="V20" s="29">
        <v>20</v>
      </c>
      <c r="X20" s="29">
        <v>9</v>
      </c>
      <c r="Y20" s="29">
        <v>16</v>
      </c>
      <c r="Z20" s="29">
        <v>6</v>
      </c>
      <c r="AA20" s="29">
        <v>4</v>
      </c>
    </row>
    <row r="21" spans="2:27" x14ac:dyDescent="0.2">
      <c r="B21" s="52"/>
      <c r="C21" s="29">
        <v>93</v>
      </c>
      <c r="D21" s="29">
        <v>8</v>
      </c>
      <c r="E21" s="29">
        <v>8</v>
      </c>
      <c r="G21" s="29">
        <v>4</v>
      </c>
      <c r="H21" s="29">
        <v>5</v>
      </c>
      <c r="I21" s="29">
        <v>13</v>
      </c>
      <c r="J21" s="29">
        <v>16</v>
      </c>
      <c r="K21" s="29">
        <v>10</v>
      </c>
      <c r="M21" s="29">
        <v>107</v>
      </c>
      <c r="N21" s="29">
        <v>9</v>
      </c>
      <c r="O21" s="29">
        <v>8</v>
      </c>
      <c r="P21" s="29">
        <v>14</v>
      </c>
      <c r="R21" s="29">
        <v>8</v>
      </c>
      <c r="S21" s="29">
        <v>6</v>
      </c>
      <c r="T21" s="29">
        <v>20</v>
      </c>
      <c r="U21" s="29">
        <v>6</v>
      </c>
      <c r="V21" s="29">
        <v>60</v>
      </c>
      <c r="X21" s="29">
        <v>6</v>
      </c>
      <c r="Y21" s="29">
        <v>7</v>
      </c>
      <c r="Z21" s="29">
        <v>4</v>
      </c>
      <c r="AA21" s="29">
        <v>13</v>
      </c>
    </row>
    <row r="22" spans="2:27" x14ac:dyDescent="0.2">
      <c r="B22" s="52"/>
      <c r="C22" s="29">
        <v>112</v>
      </c>
      <c r="D22" s="29">
        <v>9</v>
      </c>
      <c r="E22" s="29">
        <v>7</v>
      </c>
      <c r="G22" s="29">
        <v>6</v>
      </c>
      <c r="H22" s="29">
        <v>21</v>
      </c>
      <c r="I22" s="29">
        <v>4</v>
      </c>
      <c r="J22" s="29">
        <v>9</v>
      </c>
      <c r="K22" s="29">
        <v>23</v>
      </c>
      <c r="N22" s="29">
        <v>9</v>
      </c>
      <c r="O22" s="29">
        <v>6</v>
      </c>
      <c r="P22" s="29">
        <v>17</v>
      </c>
      <c r="R22" s="29">
        <v>17</v>
      </c>
      <c r="S22" s="29">
        <v>8</v>
      </c>
      <c r="T22" s="29">
        <v>7</v>
      </c>
      <c r="U22" s="29">
        <v>20</v>
      </c>
      <c r="V22" s="29">
        <v>100</v>
      </c>
      <c r="X22" s="29">
        <v>9</v>
      </c>
      <c r="Y22" s="29">
        <v>11</v>
      </c>
      <c r="Z22" s="29">
        <v>6</v>
      </c>
      <c r="AA22" s="29">
        <v>4</v>
      </c>
    </row>
    <row r="23" spans="2:27" x14ac:dyDescent="0.2">
      <c r="B23" s="52"/>
      <c r="C23" s="29">
        <v>7</v>
      </c>
      <c r="D23" s="29">
        <v>9</v>
      </c>
      <c r="E23" s="29">
        <v>5</v>
      </c>
      <c r="G23" s="29">
        <v>7</v>
      </c>
      <c r="H23" s="29">
        <v>7</v>
      </c>
      <c r="I23" s="29">
        <v>7</v>
      </c>
      <c r="J23" s="29">
        <v>10</v>
      </c>
      <c r="K23" s="29">
        <v>74</v>
      </c>
      <c r="N23" s="29">
        <v>9</v>
      </c>
      <c r="O23" s="29">
        <v>11</v>
      </c>
      <c r="P23" s="29">
        <v>10</v>
      </c>
      <c r="R23" s="29">
        <v>5</v>
      </c>
      <c r="S23" s="29">
        <v>19</v>
      </c>
      <c r="T23" s="29">
        <v>7</v>
      </c>
      <c r="U23" s="29">
        <v>6</v>
      </c>
      <c r="V23" s="29">
        <v>9</v>
      </c>
      <c r="X23" s="29">
        <v>5</v>
      </c>
      <c r="Y23" s="29">
        <v>141</v>
      </c>
      <c r="Z23" s="29">
        <v>17</v>
      </c>
      <c r="AA23" s="29">
        <v>9</v>
      </c>
    </row>
    <row r="24" spans="2:27" x14ac:dyDescent="0.2">
      <c r="B24" s="52"/>
      <c r="C24" s="29">
        <v>11</v>
      </c>
      <c r="D24" s="29">
        <v>8</v>
      </c>
      <c r="E24" s="29">
        <v>6</v>
      </c>
      <c r="G24" s="29">
        <v>4</v>
      </c>
      <c r="H24" s="29">
        <v>14</v>
      </c>
      <c r="I24" s="29">
        <v>6</v>
      </c>
      <c r="J24" s="29">
        <v>9</v>
      </c>
      <c r="K24" s="29">
        <v>8</v>
      </c>
      <c r="N24" s="29">
        <v>8</v>
      </c>
      <c r="O24" s="29">
        <v>26</v>
      </c>
      <c r="P24" s="29">
        <v>21</v>
      </c>
      <c r="R24" s="29">
        <v>10</v>
      </c>
      <c r="S24" s="29">
        <v>11</v>
      </c>
      <c r="T24" s="29">
        <v>5</v>
      </c>
      <c r="U24" s="29">
        <v>3</v>
      </c>
      <c r="V24" s="29">
        <v>12</v>
      </c>
      <c r="X24" s="29">
        <v>7</v>
      </c>
      <c r="Y24" s="29">
        <v>146</v>
      </c>
      <c r="Z24" s="29">
        <v>6</v>
      </c>
      <c r="AA24" s="29">
        <v>12</v>
      </c>
    </row>
    <row r="25" spans="2:27" x14ac:dyDescent="0.2">
      <c r="B25" s="52"/>
      <c r="C25" s="29">
        <v>6</v>
      </c>
      <c r="D25" s="29">
        <v>8</v>
      </c>
      <c r="E25" s="29">
        <v>9</v>
      </c>
      <c r="G25" s="29">
        <v>9</v>
      </c>
      <c r="H25" s="29">
        <v>7</v>
      </c>
      <c r="I25" s="29">
        <v>5</v>
      </c>
      <c r="J25" s="29">
        <v>5</v>
      </c>
      <c r="K25" s="29">
        <v>6</v>
      </c>
      <c r="N25" s="29">
        <v>83</v>
      </c>
      <c r="O25" s="29">
        <v>18</v>
      </c>
      <c r="P25" s="29">
        <v>6</v>
      </c>
      <c r="R25" s="29">
        <v>10</v>
      </c>
      <c r="S25" s="29">
        <v>100</v>
      </c>
      <c r="T25" s="29">
        <v>123</v>
      </c>
      <c r="U25" s="29">
        <v>8</v>
      </c>
      <c r="V25" s="29">
        <v>12</v>
      </c>
      <c r="X25" s="29">
        <v>13</v>
      </c>
      <c r="Y25" s="29">
        <v>4</v>
      </c>
      <c r="Z25" s="29">
        <v>7</v>
      </c>
      <c r="AA25" s="29">
        <v>4</v>
      </c>
    </row>
    <row r="26" spans="2:27" x14ac:dyDescent="0.2">
      <c r="B26" s="52"/>
      <c r="C26" s="29">
        <v>7</v>
      </c>
      <c r="D26" s="29">
        <v>8</v>
      </c>
      <c r="E26" s="29">
        <v>10</v>
      </c>
      <c r="G26" s="29">
        <v>18</v>
      </c>
      <c r="H26" s="29">
        <v>6</v>
      </c>
      <c r="I26" s="29">
        <v>5</v>
      </c>
      <c r="J26" s="29">
        <v>7</v>
      </c>
      <c r="K26" s="29">
        <v>11</v>
      </c>
      <c r="N26" s="29">
        <v>10</v>
      </c>
      <c r="O26" s="29">
        <v>12</v>
      </c>
      <c r="P26" s="29">
        <v>43</v>
      </c>
      <c r="R26" s="29">
        <v>132</v>
      </c>
      <c r="U26" s="29">
        <v>8</v>
      </c>
      <c r="V26" s="29">
        <v>11</v>
      </c>
      <c r="X26" s="29">
        <v>5</v>
      </c>
      <c r="Y26" s="29">
        <v>8</v>
      </c>
      <c r="Z26" s="29">
        <v>6</v>
      </c>
      <c r="AA26" s="29">
        <v>6</v>
      </c>
    </row>
    <row r="27" spans="2:27" x14ac:dyDescent="0.2">
      <c r="B27" s="52"/>
      <c r="C27" s="29">
        <v>23</v>
      </c>
      <c r="D27" s="29">
        <v>9</v>
      </c>
      <c r="E27" s="29">
        <v>4</v>
      </c>
      <c r="G27" s="29">
        <v>31</v>
      </c>
      <c r="H27" s="29">
        <v>9</v>
      </c>
      <c r="I27" s="29">
        <v>6</v>
      </c>
      <c r="J27" s="29">
        <v>6</v>
      </c>
      <c r="K27" s="29">
        <v>7</v>
      </c>
      <c r="N27" s="29">
        <v>42</v>
      </c>
      <c r="O27" s="29">
        <v>21</v>
      </c>
      <c r="P27" s="29">
        <v>6</v>
      </c>
      <c r="U27" s="29">
        <v>13</v>
      </c>
      <c r="V27" s="29">
        <v>10</v>
      </c>
      <c r="X27" s="29">
        <v>8</v>
      </c>
      <c r="Y27" s="29">
        <v>8</v>
      </c>
      <c r="Z27" s="29">
        <v>4</v>
      </c>
      <c r="AA27" s="29">
        <v>8</v>
      </c>
    </row>
    <row r="28" spans="2:27" x14ac:dyDescent="0.2">
      <c r="B28" s="52"/>
      <c r="C28" s="29">
        <v>12</v>
      </c>
      <c r="D28" s="29">
        <v>3</v>
      </c>
      <c r="E28" s="29">
        <v>4</v>
      </c>
      <c r="G28" s="29">
        <v>5</v>
      </c>
      <c r="H28" s="29">
        <v>7</v>
      </c>
      <c r="I28" s="29">
        <v>24</v>
      </c>
      <c r="J28" s="29">
        <v>98</v>
      </c>
      <c r="K28" s="29">
        <v>84</v>
      </c>
      <c r="N28" s="29">
        <v>153</v>
      </c>
      <c r="O28" s="29">
        <v>120</v>
      </c>
      <c r="P28" s="29">
        <v>17</v>
      </c>
      <c r="U28" s="29">
        <v>102</v>
      </c>
      <c r="V28" s="29">
        <v>12</v>
      </c>
      <c r="X28" s="29">
        <v>135</v>
      </c>
      <c r="Y28" s="29">
        <v>144</v>
      </c>
      <c r="Z28" s="29">
        <v>6</v>
      </c>
      <c r="AA28" s="29">
        <v>6</v>
      </c>
    </row>
    <row r="29" spans="2:27" x14ac:dyDescent="0.2">
      <c r="B29" s="52"/>
      <c r="C29" s="29">
        <v>7</v>
      </c>
      <c r="D29" s="29">
        <v>7</v>
      </c>
      <c r="E29" s="29">
        <v>8</v>
      </c>
      <c r="G29" s="29">
        <v>11</v>
      </c>
      <c r="H29" s="29">
        <v>10</v>
      </c>
      <c r="I29" s="29">
        <v>7</v>
      </c>
      <c r="J29" s="29">
        <v>6</v>
      </c>
      <c r="K29" s="29">
        <v>8</v>
      </c>
      <c r="N29" s="29">
        <v>12</v>
      </c>
      <c r="O29" s="29">
        <v>7</v>
      </c>
      <c r="P29" s="29">
        <v>28</v>
      </c>
      <c r="U29" s="29">
        <v>90</v>
      </c>
      <c r="V29" s="29">
        <v>10</v>
      </c>
      <c r="X29" s="29">
        <v>8</v>
      </c>
      <c r="Y29" s="29">
        <v>128</v>
      </c>
      <c r="Z29" s="29">
        <v>11</v>
      </c>
      <c r="AA29" s="29">
        <v>90</v>
      </c>
    </row>
    <row r="30" spans="2:27" x14ac:dyDescent="0.2">
      <c r="B30" s="52"/>
      <c r="C30" s="29">
        <v>87</v>
      </c>
      <c r="D30" s="29">
        <v>36</v>
      </c>
      <c r="E30" s="29">
        <v>15</v>
      </c>
      <c r="G30" s="29">
        <v>4</v>
      </c>
      <c r="H30" s="29">
        <v>7</v>
      </c>
      <c r="I30" s="29">
        <v>50</v>
      </c>
      <c r="J30" s="29">
        <v>8</v>
      </c>
      <c r="K30" s="29">
        <v>7</v>
      </c>
      <c r="N30" s="29">
        <v>6</v>
      </c>
      <c r="O30" s="29">
        <v>14</v>
      </c>
      <c r="P30" s="29">
        <v>38</v>
      </c>
      <c r="U30" s="29">
        <v>71</v>
      </c>
      <c r="X30" s="29">
        <v>10</v>
      </c>
      <c r="Y30" s="29">
        <v>11</v>
      </c>
      <c r="Z30" s="29">
        <v>26</v>
      </c>
      <c r="AA30" s="29">
        <v>32</v>
      </c>
    </row>
    <row r="31" spans="2:27" x14ac:dyDescent="0.2">
      <c r="B31" s="52"/>
      <c r="C31" s="29">
        <v>10</v>
      </c>
      <c r="D31" s="29">
        <v>119</v>
      </c>
      <c r="E31" s="29">
        <v>4</v>
      </c>
      <c r="G31" s="29">
        <v>19</v>
      </c>
      <c r="H31" s="29">
        <v>7</v>
      </c>
      <c r="I31" s="29">
        <v>6</v>
      </c>
      <c r="J31" s="29">
        <v>7</v>
      </c>
      <c r="K31" s="29">
        <v>6</v>
      </c>
      <c r="N31" s="29">
        <v>9</v>
      </c>
      <c r="O31" s="29">
        <v>10</v>
      </c>
      <c r="P31" s="29">
        <v>26</v>
      </c>
      <c r="X31" s="29">
        <v>3</v>
      </c>
      <c r="Y31" s="29">
        <v>9</v>
      </c>
      <c r="Z31" s="29">
        <v>110</v>
      </c>
      <c r="AA31" s="29">
        <v>113</v>
      </c>
    </row>
    <row r="32" spans="2:27" x14ac:dyDescent="0.2">
      <c r="B32" s="52"/>
      <c r="C32" s="29">
        <v>6</v>
      </c>
      <c r="D32" s="29">
        <v>8</v>
      </c>
      <c r="E32" s="29">
        <v>11</v>
      </c>
      <c r="G32" s="29">
        <v>9</v>
      </c>
      <c r="H32" s="29">
        <v>9</v>
      </c>
      <c r="I32" s="29">
        <v>5</v>
      </c>
      <c r="J32" s="29">
        <v>88</v>
      </c>
      <c r="K32" s="29">
        <v>4</v>
      </c>
      <c r="N32" s="29">
        <v>6</v>
      </c>
      <c r="O32" s="29">
        <v>29</v>
      </c>
      <c r="P32" s="29">
        <v>7</v>
      </c>
      <c r="X32" s="29">
        <v>66</v>
      </c>
      <c r="Y32" s="29">
        <v>9</v>
      </c>
      <c r="Z32" s="29">
        <v>132</v>
      </c>
      <c r="AA32" s="29">
        <v>125</v>
      </c>
    </row>
    <row r="33" spans="2:27" x14ac:dyDescent="0.2">
      <c r="B33" s="52"/>
      <c r="C33" s="29">
        <v>22</v>
      </c>
      <c r="D33" s="29">
        <v>4</v>
      </c>
      <c r="E33" s="29">
        <v>24</v>
      </c>
      <c r="G33" s="29">
        <v>6</v>
      </c>
      <c r="H33" s="29">
        <v>8</v>
      </c>
      <c r="I33" s="29">
        <v>7</v>
      </c>
      <c r="J33" s="29">
        <v>105</v>
      </c>
      <c r="K33" s="29">
        <v>13</v>
      </c>
      <c r="N33" s="29">
        <v>23</v>
      </c>
      <c r="O33" s="29">
        <v>11</v>
      </c>
      <c r="P33" s="29">
        <v>14</v>
      </c>
      <c r="X33" s="29">
        <v>6</v>
      </c>
      <c r="Y33" s="29">
        <v>8</v>
      </c>
      <c r="Z33" s="29">
        <v>138</v>
      </c>
      <c r="AA33" s="29">
        <v>134</v>
      </c>
    </row>
    <row r="34" spans="2:27" x14ac:dyDescent="0.2">
      <c r="B34" s="52"/>
      <c r="C34" s="29">
        <v>9</v>
      </c>
      <c r="D34" s="29">
        <v>8</v>
      </c>
      <c r="E34" s="29">
        <v>55</v>
      </c>
      <c r="G34" s="29">
        <v>8</v>
      </c>
      <c r="H34" s="29">
        <v>11</v>
      </c>
      <c r="I34" s="29">
        <v>7</v>
      </c>
      <c r="J34" s="29">
        <v>6</v>
      </c>
      <c r="K34" s="29">
        <v>4</v>
      </c>
      <c r="N34" s="29">
        <v>8</v>
      </c>
      <c r="O34" s="29">
        <v>8</v>
      </c>
      <c r="P34" s="29">
        <v>10</v>
      </c>
      <c r="X34" s="29">
        <v>10</v>
      </c>
      <c r="Y34" s="29">
        <v>12</v>
      </c>
      <c r="Z34" s="29">
        <v>135</v>
      </c>
      <c r="AA34" s="29">
        <v>79</v>
      </c>
    </row>
    <row r="35" spans="2:27" x14ac:dyDescent="0.2">
      <c r="B35" s="52"/>
      <c r="C35" s="29">
        <v>5</v>
      </c>
      <c r="D35" s="29">
        <v>8</v>
      </c>
      <c r="E35" s="29">
        <v>158</v>
      </c>
      <c r="G35" s="29">
        <v>4</v>
      </c>
      <c r="H35" s="29">
        <v>6</v>
      </c>
      <c r="I35" s="29">
        <v>80</v>
      </c>
      <c r="J35" s="29">
        <v>16</v>
      </c>
      <c r="K35" s="29">
        <v>12</v>
      </c>
      <c r="N35" s="29">
        <v>5</v>
      </c>
      <c r="O35" s="29">
        <v>11</v>
      </c>
      <c r="P35" s="29">
        <v>9</v>
      </c>
      <c r="Y35" s="29">
        <v>139</v>
      </c>
      <c r="Z35" s="29">
        <v>138</v>
      </c>
    </row>
    <row r="36" spans="2:27" x14ac:dyDescent="0.2">
      <c r="B36" s="52"/>
      <c r="C36" s="29">
        <v>19</v>
      </c>
      <c r="D36" s="29">
        <v>5</v>
      </c>
      <c r="E36" s="29">
        <v>154</v>
      </c>
      <c r="G36" s="29">
        <v>4</v>
      </c>
      <c r="H36" s="29">
        <v>17</v>
      </c>
      <c r="I36" s="29">
        <v>92</v>
      </c>
      <c r="J36" s="29">
        <v>7</v>
      </c>
      <c r="K36" s="29">
        <v>15</v>
      </c>
      <c r="N36" s="29">
        <v>9</v>
      </c>
      <c r="O36" s="29">
        <v>17</v>
      </c>
      <c r="P36" s="29">
        <v>45</v>
      </c>
      <c r="Y36" s="29">
        <v>147</v>
      </c>
      <c r="Z36" s="29">
        <v>134</v>
      </c>
    </row>
    <row r="37" spans="2:27" x14ac:dyDescent="0.2">
      <c r="B37" s="52"/>
      <c r="C37" s="29">
        <v>8</v>
      </c>
      <c r="D37" s="29">
        <v>9</v>
      </c>
      <c r="E37" s="29">
        <v>191</v>
      </c>
      <c r="G37" s="29">
        <v>3</v>
      </c>
      <c r="H37" s="29">
        <v>5</v>
      </c>
      <c r="I37" s="29">
        <v>7</v>
      </c>
      <c r="J37" s="29">
        <v>9</v>
      </c>
      <c r="K37" s="29">
        <v>6</v>
      </c>
      <c r="N37" s="29">
        <v>21</v>
      </c>
      <c r="O37" s="29">
        <v>17</v>
      </c>
      <c r="P37" s="29">
        <v>10</v>
      </c>
      <c r="Z37" s="29">
        <v>131</v>
      </c>
    </row>
    <row r="38" spans="2:27" x14ac:dyDescent="0.2">
      <c r="B38" s="52"/>
      <c r="C38" s="29">
        <v>21</v>
      </c>
      <c r="D38" s="29">
        <v>3</v>
      </c>
      <c r="E38" s="29">
        <v>153</v>
      </c>
      <c r="G38" s="29">
        <v>8</v>
      </c>
      <c r="H38" s="29">
        <v>3</v>
      </c>
      <c r="I38" s="29">
        <v>8</v>
      </c>
      <c r="J38" s="29">
        <v>6</v>
      </c>
      <c r="N38" s="29">
        <v>8</v>
      </c>
      <c r="O38" s="29">
        <v>13</v>
      </c>
      <c r="P38" s="29">
        <v>12</v>
      </c>
      <c r="Z38" s="29">
        <v>135</v>
      </c>
    </row>
    <row r="39" spans="2:27" x14ac:dyDescent="0.2">
      <c r="B39" s="52"/>
      <c r="C39" s="29">
        <v>9</v>
      </c>
      <c r="D39" s="29">
        <v>4</v>
      </c>
      <c r="E39" s="29">
        <v>101</v>
      </c>
      <c r="G39" s="29">
        <v>54</v>
      </c>
      <c r="H39" s="29">
        <v>12</v>
      </c>
      <c r="I39" s="29">
        <v>9</v>
      </c>
      <c r="J39" s="29">
        <v>7</v>
      </c>
      <c r="N39" s="29">
        <v>8</v>
      </c>
      <c r="O39" s="29">
        <v>28</v>
      </c>
      <c r="P39" s="29">
        <v>5</v>
      </c>
    </row>
    <row r="40" spans="2:27" x14ac:dyDescent="0.2">
      <c r="B40" s="52"/>
      <c r="C40" s="29">
        <v>113</v>
      </c>
      <c r="D40" s="29">
        <v>8</v>
      </c>
      <c r="E40" s="29">
        <v>169</v>
      </c>
      <c r="G40" s="29">
        <v>105</v>
      </c>
      <c r="H40" s="29">
        <v>4</v>
      </c>
      <c r="I40" s="29">
        <v>7</v>
      </c>
      <c r="J40" s="29">
        <v>12</v>
      </c>
      <c r="N40" s="29">
        <v>16</v>
      </c>
      <c r="P40" s="29">
        <v>21</v>
      </c>
    </row>
    <row r="41" spans="2:27" x14ac:dyDescent="0.2">
      <c r="B41" s="52"/>
      <c r="C41" s="29">
        <v>8</v>
      </c>
      <c r="D41" s="29">
        <v>10</v>
      </c>
      <c r="E41" s="29">
        <v>179</v>
      </c>
      <c r="H41" s="29">
        <v>5</v>
      </c>
      <c r="I41" s="29">
        <v>9</v>
      </c>
      <c r="J41" s="29">
        <v>95</v>
      </c>
      <c r="N41" s="29">
        <v>6</v>
      </c>
      <c r="P41" s="29">
        <v>6</v>
      </c>
    </row>
    <row r="42" spans="2:27" x14ac:dyDescent="0.2">
      <c r="B42" s="52"/>
      <c r="C42" s="29">
        <v>11</v>
      </c>
      <c r="D42" s="29">
        <v>4</v>
      </c>
      <c r="E42" s="29">
        <v>9</v>
      </c>
      <c r="H42" s="29">
        <v>6</v>
      </c>
      <c r="I42" s="29">
        <v>9</v>
      </c>
      <c r="J42" s="29">
        <v>105</v>
      </c>
      <c r="P42" s="29">
        <v>10</v>
      </c>
    </row>
    <row r="43" spans="2:27" x14ac:dyDescent="0.2">
      <c r="B43" s="52"/>
      <c r="C43" s="29">
        <v>19</v>
      </c>
      <c r="D43" s="29">
        <v>21</v>
      </c>
      <c r="E43" s="29">
        <v>4</v>
      </c>
      <c r="H43" s="29">
        <v>9</v>
      </c>
      <c r="I43" s="29">
        <v>5</v>
      </c>
      <c r="J43" s="29">
        <v>4</v>
      </c>
      <c r="P43" s="29">
        <v>22</v>
      </c>
    </row>
    <row r="44" spans="2:27" x14ac:dyDescent="0.2">
      <c r="B44" s="52"/>
      <c r="C44" s="29">
        <v>9</v>
      </c>
      <c r="D44" s="29">
        <v>5</v>
      </c>
      <c r="E44" s="29">
        <v>4</v>
      </c>
      <c r="H44" s="29">
        <v>21</v>
      </c>
      <c r="I44" s="29">
        <v>9</v>
      </c>
      <c r="J44" s="29">
        <v>14</v>
      </c>
      <c r="P44" s="29">
        <v>9</v>
      </c>
    </row>
    <row r="45" spans="2:27" x14ac:dyDescent="0.2">
      <c r="B45" s="52"/>
      <c r="C45" s="29">
        <v>26</v>
      </c>
      <c r="D45" s="29">
        <v>4</v>
      </c>
      <c r="E45" s="29">
        <v>13</v>
      </c>
      <c r="H45" s="29">
        <v>6</v>
      </c>
      <c r="I45" s="29">
        <v>19</v>
      </c>
      <c r="J45" s="29">
        <v>6</v>
      </c>
      <c r="P45" s="29">
        <v>17</v>
      </c>
    </row>
    <row r="46" spans="2:27" x14ac:dyDescent="0.2">
      <c r="B46" s="52"/>
      <c r="C46" s="29">
        <v>13</v>
      </c>
      <c r="D46" s="29">
        <v>6</v>
      </c>
      <c r="E46" s="29">
        <v>19</v>
      </c>
      <c r="H46" s="29">
        <v>8</v>
      </c>
      <c r="I46" s="29">
        <v>6</v>
      </c>
      <c r="J46" s="29">
        <v>6</v>
      </c>
      <c r="P46" s="29">
        <v>29</v>
      </c>
    </row>
    <row r="47" spans="2:27" x14ac:dyDescent="0.2">
      <c r="B47" s="52"/>
      <c r="C47" s="29">
        <v>9</v>
      </c>
      <c r="D47" s="29">
        <v>6</v>
      </c>
      <c r="E47" s="29">
        <v>2</v>
      </c>
      <c r="H47" s="29">
        <v>5</v>
      </c>
      <c r="I47" s="29">
        <v>12</v>
      </c>
      <c r="J47" s="29">
        <v>17</v>
      </c>
      <c r="P47" s="29">
        <v>14</v>
      </c>
    </row>
    <row r="48" spans="2:27" x14ac:dyDescent="0.2">
      <c r="B48" s="52"/>
      <c r="C48" s="29">
        <v>127</v>
      </c>
      <c r="D48" s="29">
        <v>8</v>
      </c>
      <c r="E48" s="29">
        <v>6</v>
      </c>
      <c r="H48" s="29">
        <v>9</v>
      </c>
      <c r="I48" s="29">
        <v>5</v>
      </c>
      <c r="J48" s="29">
        <v>7</v>
      </c>
      <c r="P48" s="29">
        <v>18</v>
      </c>
    </row>
    <row r="49" spans="2:16" x14ac:dyDescent="0.2">
      <c r="B49" s="52"/>
      <c r="C49" s="29">
        <v>121</v>
      </c>
      <c r="D49" s="29">
        <v>17</v>
      </c>
      <c r="E49" s="29">
        <v>17</v>
      </c>
      <c r="H49" s="29">
        <v>12</v>
      </c>
      <c r="I49" s="29">
        <v>9</v>
      </c>
      <c r="J49" s="29">
        <v>9</v>
      </c>
      <c r="P49" s="29">
        <v>20</v>
      </c>
    </row>
    <row r="50" spans="2:16" x14ac:dyDescent="0.2">
      <c r="B50" s="52"/>
      <c r="C50" s="29">
        <v>99</v>
      </c>
      <c r="D50" s="29">
        <v>7</v>
      </c>
      <c r="E50" s="29">
        <v>7</v>
      </c>
      <c r="H50" s="29">
        <v>10</v>
      </c>
      <c r="I50" s="29">
        <v>8</v>
      </c>
      <c r="P50" s="29">
        <v>12</v>
      </c>
    </row>
    <row r="51" spans="2:16" x14ac:dyDescent="0.2">
      <c r="B51" s="52"/>
      <c r="C51" s="29">
        <v>10</v>
      </c>
      <c r="D51" s="29">
        <v>14</v>
      </c>
      <c r="E51" s="29">
        <v>16</v>
      </c>
      <c r="H51" s="29">
        <v>6</v>
      </c>
      <c r="I51" s="29">
        <v>34</v>
      </c>
      <c r="P51" s="29">
        <v>11</v>
      </c>
    </row>
    <row r="52" spans="2:16" x14ac:dyDescent="0.2">
      <c r="B52" s="52"/>
      <c r="C52" s="29">
        <v>17</v>
      </c>
      <c r="D52" s="29">
        <v>8</v>
      </c>
      <c r="E52" s="29">
        <v>18</v>
      </c>
      <c r="H52" s="29">
        <v>10</v>
      </c>
      <c r="I52" s="29">
        <v>26</v>
      </c>
      <c r="P52" s="29">
        <v>11</v>
      </c>
    </row>
    <row r="53" spans="2:16" x14ac:dyDescent="0.2">
      <c r="B53" s="52"/>
      <c r="C53" s="29">
        <v>8</v>
      </c>
      <c r="D53" s="29">
        <v>8</v>
      </c>
      <c r="E53" s="29">
        <v>23</v>
      </c>
      <c r="H53" s="29">
        <v>3</v>
      </c>
      <c r="I53" s="29">
        <v>8</v>
      </c>
      <c r="P53" s="29">
        <v>17</v>
      </c>
    </row>
    <row r="54" spans="2:16" x14ac:dyDescent="0.2">
      <c r="B54" s="52"/>
      <c r="C54" s="29">
        <v>10</v>
      </c>
      <c r="D54" s="29">
        <v>14</v>
      </c>
      <c r="E54" s="29">
        <v>27</v>
      </c>
      <c r="H54" s="29">
        <v>4</v>
      </c>
      <c r="I54" s="29">
        <v>7</v>
      </c>
      <c r="P54" s="29">
        <v>20</v>
      </c>
    </row>
    <row r="55" spans="2:16" x14ac:dyDescent="0.2">
      <c r="B55" s="52"/>
      <c r="C55" s="29">
        <v>13</v>
      </c>
      <c r="D55" s="29">
        <v>7</v>
      </c>
      <c r="E55" s="29">
        <v>10</v>
      </c>
      <c r="H55" s="29">
        <v>11</v>
      </c>
      <c r="I55" s="29">
        <v>26</v>
      </c>
      <c r="P55" s="29">
        <v>130</v>
      </c>
    </row>
    <row r="56" spans="2:16" x14ac:dyDescent="0.2">
      <c r="B56" s="52"/>
      <c r="C56" s="29">
        <v>11</v>
      </c>
      <c r="D56" s="29">
        <v>4</v>
      </c>
      <c r="E56" s="29">
        <v>7</v>
      </c>
      <c r="H56" s="29">
        <v>3</v>
      </c>
      <c r="I56" s="29">
        <v>24</v>
      </c>
      <c r="P56" s="29">
        <v>155</v>
      </c>
    </row>
    <row r="57" spans="2:16" x14ac:dyDescent="0.2">
      <c r="B57" s="52"/>
      <c r="C57" s="29">
        <v>5</v>
      </c>
      <c r="D57" s="29">
        <v>7</v>
      </c>
      <c r="E57" s="29">
        <v>11</v>
      </c>
      <c r="H57" s="29">
        <v>10</v>
      </c>
      <c r="I57" s="29">
        <v>101</v>
      </c>
      <c r="P57" s="29">
        <v>154</v>
      </c>
    </row>
    <row r="58" spans="2:16" x14ac:dyDescent="0.2">
      <c r="B58" s="52"/>
      <c r="C58" s="29">
        <v>14</v>
      </c>
      <c r="D58" s="29">
        <v>106</v>
      </c>
      <c r="E58" s="29">
        <v>6</v>
      </c>
      <c r="H58" s="29">
        <v>7</v>
      </c>
      <c r="P58" s="29">
        <v>162</v>
      </c>
    </row>
    <row r="59" spans="2:16" x14ac:dyDescent="0.2">
      <c r="B59" s="52"/>
      <c r="C59" s="29">
        <v>18</v>
      </c>
      <c r="D59" s="29">
        <v>93</v>
      </c>
      <c r="E59" s="29">
        <v>15</v>
      </c>
      <c r="H59" s="29">
        <v>16</v>
      </c>
      <c r="P59" s="29">
        <v>111</v>
      </c>
    </row>
    <row r="60" spans="2:16" x14ac:dyDescent="0.2">
      <c r="B60" s="52"/>
      <c r="C60" s="29">
        <v>28</v>
      </c>
      <c r="D60" s="29">
        <v>21</v>
      </c>
      <c r="E60" s="29">
        <v>33</v>
      </c>
      <c r="P60" s="29">
        <v>131</v>
      </c>
    </row>
    <row r="61" spans="2:16" x14ac:dyDescent="0.2">
      <c r="B61" s="52"/>
      <c r="C61" s="29">
        <v>5</v>
      </c>
      <c r="D61" s="29">
        <v>5</v>
      </c>
      <c r="E61" s="29">
        <v>8</v>
      </c>
      <c r="P61" s="29">
        <v>159</v>
      </c>
    </row>
    <row r="62" spans="2:16" x14ac:dyDescent="0.2">
      <c r="B62" s="52"/>
      <c r="C62" s="29">
        <v>9</v>
      </c>
      <c r="D62" s="29">
        <v>16</v>
      </c>
      <c r="E62" s="29">
        <v>4</v>
      </c>
      <c r="P62" s="29">
        <v>163</v>
      </c>
    </row>
    <row r="63" spans="2:16" x14ac:dyDescent="0.2">
      <c r="B63" s="52"/>
      <c r="C63" s="29">
        <v>21</v>
      </c>
      <c r="D63" s="29">
        <v>7</v>
      </c>
      <c r="E63" s="29">
        <v>17</v>
      </c>
      <c r="P63" s="29">
        <v>132</v>
      </c>
    </row>
    <row r="64" spans="2:16" x14ac:dyDescent="0.2">
      <c r="B64" s="52"/>
      <c r="C64" s="29">
        <v>7</v>
      </c>
      <c r="D64" s="29">
        <v>7</v>
      </c>
      <c r="E64" s="29">
        <v>126</v>
      </c>
    </row>
    <row r="65" spans="2:5" x14ac:dyDescent="0.2">
      <c r="B65" s="52"/>
      <c r="C65" s="29">
        <v>9</v>
      </c>
      <c r="D65" s="29">
        <v>6</v>
      </c>
      <c r="E65" s="29">
        <v>154</v>
      </c>
    </row>
    <row r="66" spans="2:5" x14ac:dyDescent="0.2">
      <c r="B66" s="52"/>
      <c r="C66" s="29">
        <v>8</v>
      </c>
      <c r="D66" s="29">
        <v>8</v>
      </c>
      <c r="E66" s="29">
        <v>181</v>
      </c>
    </row>
    <row r="67" spans="2:5" x14ac:dyDescent="0.2">
      <c r="B67" s="52"/>
      <c r="C67" s="29">
        <v>8</v>
      </c>
      <c r="D67" s="29">
        <v>8</v>
      </c>
      <c r="E67" s="29">
        <v>186</v>
      </c>
    </row>
    <row r="68" spans="2:5" x14ac:dyDescent="0.2">
      <c r="B68" s="52"/>
      <c r="C68" s="29">
        <v>18</v>
      </c>
      <c r="D68" s="29">
        <v>7</v>
      </c>
      <c r="E68" s="29">
        <v>195</v>
      </c>
    </row>
    <row r="69" spans="2:5" x14ac:dyDescent="0.2">
      <c r="B69" s="52"/>
      <c r="C69" s="29">
        <v>7</v>
      </c>
      <c r="D69" s="29">
        <v>5</v>
      </c>
      <c r="E69" s="29">
        <v>210</v>
      </c>
    </row>
    <row r="70" spans="2:5" x14ac:dyDescent="0.2">
      <c r="B70" s="52"/>
      <c r="C70" s="29">
        <v>8</v>
      </c>
      <c r="D70" s="29">
        <v>12</v>
      </c>
      <c r="E70" s="29">
        <v>183</v>
      </c>
    </row>
    <row r="71" spans="2:5" x14ac:dyDescent="0.2">
      <c r="B71" s="52"/>
      <c r="C71" s="29">
        <v>19</v>
      </c>
      <c r="D71" s="29">
        <v>17</v>
      </c>
      <c r="E71" s="29">
        <v>198</v>
      </c>
    </row>
    <row r="72" spans="2:5" x14ac:dyDescent="0.2">
      <c r="B72" s="52"/>
      <c r="C72" s="29">
        <v>102</v>
      </c>
      <c r="D72" s="29">
        <v>7</v>
      </c>
      <c r="E72" s="29">
        <v>183</v>
      </c>
    </row>
    <row r="73" spans="2:5" x14ac:dyDescent="0.2">
      <c r="B73" s="52"/>
      <c r="C73" s="29">
        <v>110</v>
      </c>
      <c r="D73" s="29">
        <v>5</v>
      </c>
      <c r="E73" s="29">
        <v>12</v>
      </c>
    </row>
    <row r="74" spans="2:5" x14ac:dyDescent="0.2">
      <c r="B74" s="52"/>
      <c r="C74" s="29">
        <v>73</v>
      </c>
      <c r="D74" s="29">
        <v>9</v>
      </c>
      <c r="E74" s="29">
        <v>9</v>
      </c>
    </row>
    <row r="75" spans="2:5" x14ac:dyDescent="0.2">
      <c r="B75" s="52"/>
      <c r="C75" s="29">
        <v>111</v>
      </c>
      <c r="D75" s="29">
        <v>17</v>
      </c>
      <c r="E75" s="29">
        <v>25</v>
      </c>
    </row>
    <row r="76" spans="2:5" x14ac:dyDescent="0.2">
      <c r="B76" s="52"/>
      <c r="C76" s="29">
        <v>125</v>
      </c>
      <c r="D76" s="29">
        <v>81</v>
      </c>
      <c r="E76" s="29">
        <v>9</v>
      </c>
    </row>
    <row r="77" spans="2:5" x14ac:dyDescent="0.2">
      <c r="B77" s="52"/>
      <c r="C77" s="29">
        <v>136</v>
      </c>
      <c r="D77" s="29">
        <v>35</v>
      </c>
      <c r="E77" s="29">
        <v>21</v>
      </c>
    </row>
    <row r="78" spans="2:5" x14ac:dyDescent="0.2">
      <c r="B78" s="52"/>
      <c r="C78" s="29">
        <v>123</v>
      </c>
      <c r="D78" s="29">
        <v>69</v>
      </c>
      <c r="E78" s="29">
        <v>40</v>
      </c>
    </row>
    <row r="79" spans="2:5" x14ac:dyDescent="0.2">
      <c r="B79" s="52"/>
      <c r="C79" s="29">
        <v>134</v>
      </c>
      <c r="D79" s="29">
        <v>86</v>
      </c>
      <c r="E79" s="29">
        <v>109</v>
      </c>
    </row>
    <row r="80" spans="2:5" x14ac:dyDescent="0.2">
      <c r="B80" s="52"/>
      <c r="D80" s="29">
        <v>103</v>
      </c>
      <c r="E80" s="29">
        <v>7</v>
      </c>
    </row>
    <row r="81" spans="2:5" x14ac:dyDescent="0.2">
      <c r="B81" s="52"/>
      <c r="E81" s="29">
        <v>9</v>
      </c>
    </row>
    <row r="82" spans="2:5" x14ac:dyDescent="0.2">
      <c r="B82" s="52"/>
      <c r="E82" s="29">
        <v>27</v>
      </c>
    </row>
    <row r="83" spans="2:5" x14ac:dyDescent="0.2">
      <c r="B83" s="52"/>
      <c r="E83" s="29">
        <v>37</v>
      </c>
    </row>
    <row r="84" spans="2:5" x14ac:dyDescent="0.2">
      <c r="B84" s="52"/>
      <c r="E84" s="29">
        <v>35</v>
      </c>
    </row>
    <row r="85" spans="2:5" x14ac:dyDescent="0.2">
      <c r="B85" s="52"/>
      <c r="E85" s="29">
        <v>47</v>
      </c>
    </row>
    <row r="86" spans="2:5" x14ac:dyDescent="0.2">
      <c r="B86" s="52"/>
      <c r="E86" s="29">
        <v>6</v>
      </c>
    </row>
    <row r="87" spans="2:5" x14ac:dyDescent="0.2">
      <c r="B87" s="52"/>
      <c r="E87" s="29">
        <v>12</v>
      </c>
    </row>
    <row r="88" spans="2:5" x14ac:dyDescent="0.2">
      <c r="B88" s="52"/>
      <c r="E88" s="29">
        <v>5</v>
      </c>
    </row>
    <row r="89" spans="2:5" x14ac:dyDescent="0.2">
      <c r="B89" s="52"/>
      <c r="E89" s="29">
        <v>18</v>
      </c>
    </row>
    <row r="90" spans="2:5" x14ac:dyDescent="0.2">
      <c r="B90" s="52"/>
      <c r="E90" s="29">
        <v>99</v>
      </c>
    </row>
    <row r="91" spans="2:5" x14ac:dyDescent="0.2">
      <c r="B91" s="52"/>
      <c r="E91" s="29">
        <v>8</v>
      </c>
    </row>
    <row r="92" spans="2:5" x14ac:dyDescent="0.2">
      <c r="B92" s="52"/>
      <c r="E92" s="29">
        <v>7</v>
      </c>
    </row>
    <row r="93" spans="2:5" x14ac:dyDescent="0.2">
      <c r="B93" s="52"/>
      <c r="E93" s="29">
        <v>8</v>
      </c>
    </row>
    <row r="94" spans="2:5" x14ac:dyDescent="0.2">
      <c r="B94" s="52"/>
      <c r="E94" s="29">
        <v>18</v>
      </c>
    </row>
    <row r="95" spans="2:5" x14ac:dyDescent="0.2">
      <c r="B95" s="52"/>
      <c r="E95" s="29">
        <v>26</v>
      </c>
    </row>
    <row r="96" spans="2:5" x14ac:dyDescent="0.2">
      <c r="B96" s="52"/>
      <c r="E96" s="29">
        <v>10</v>
      </c>
    </row>
    <row r="97" spans="2:5" x14ac:dyDescent="0.2">
      <c r="B97" s="52"/>
      <c r="E97" s="29">
        <v>15</v>
      </c>
    </row>
    <row r="98" spans="2:5" x14ac:dyDescent="0.2">
      <c r="B98" s="52"/>
      <c r="E98" s="29">
        <v>15</v>
      </c>
    </row>
    <row r="99" spans="2:5" x14ac:dyDescent="0.2">
      <c r="B99" s="52"/>
      <c r="E99" s="29">
        <v>13</v>
      </c>
    </row>
    <row r="100" spans="2:5" x14ac:dyDescent="0.2">
      <c r="B100" s="52"/>
      <c r="E100" s="29">
        <v>33</v>
      </c>
    </row>
    <row r="101" spans="2:5" x14ac:dyDescent="0.2">
      <c r="B101" s="52"/>
      <c r="E101" s="29">
        <v>10</v>
      </c>
    </row>
    <row r="102" spans="2:5" x14ac:dyDescent="0.2">
      <c r="B102" s="52"/>
      <c r="E102" s="29">
        <v>31</v>
      </c>
    </row>
    <row r="103" spans="2:5" x14ac:dyDescent="0.2">
      <c r="B103" s="52"/>
      <c r="E103" s="29">
        <v>155</v>
      </c>
    </row>
    <row r="104" spans="2:5" x14ac:dyDescent="0.2">
      <c r="B104" s="52"/>
      <c r="E104" s="29">
        <v>149</v>
      </c>
    </row>
    <row r="105" spans="2:5" x14ac:dyDescent="0.2">
      <c r="B105" s="52"/>
      <c r="E105" s="29">
        <v>110</v>
      </c>
    </row>
    <row r="106" spans="2:5" x14ac:dyDescent="0.2">
      <c r="B106" s="52"/>
      <c r="E106" s="29">
        <v>42</v>
      </c>
    </row>
    <row r="107" spans="2:5" x14ac:dyDescent="0.2">
      <c r="B107" s="52"/>
      <c r="E107" s="29">
        <v>34</v>
      </c>
    </row>
    <row r="108" spans="2:5" x14ac:dyDescent="0.2">
      <c r="B108" s="52"/>
      <c r="E108" s="29">
        <v>156</v>
      </c>
    </row>
    <row r="109" spans="2:5" x14ac:dyDescent="0.2">
      <c r="B109" s="52"/>
      <c r="E109" s="29">
        <v>126</v>
      </c>
    </row>
    <row r="110" spans="2:5" x14ac:dyDescent="0.2">
      <c r="B110" s="52"/>
      <c r="E110" s="29">
        <v>163</v>
      </c>
    </row>
    <row r="111" spans="2:5" x14ac:dyDescent="0.2">
      <c r="B111" s="52"/>
      <c r="E111" s="29">
        <v>185</v>
      </c>
    </row>
    <row r="112" spans="2:5" x14ac:dyDescent="0.2">
      <c r="B112" s="52"/>
      <c r="E112" s="29">
        <v>186</v>
      </c>
    </row>
    <row r="113" spans="1:27" x14ac:dyDescent="0.2">
      <c r="B113" s="52"/>
      <c r="E113" s="29">
        <v>195</v>
      </c>
    </row>
    <row r="114" spans="1:27" x14ac:dyDescent="0.2">
      <c r="B114" s="52"/>
      <c r="E114" s="29">
        <v>43</v>
      </c>
    </row>
    <row r="115" spans="1:27" x14ac:dyDescent="0.2">
      <c r="B115" s="52"/>
      <c r="E115" s="29">
        <v>193</v>
      </c>
    </row>
    <row r="116" spans="1:27" x14ac:dyDescent="0.2">
      <c r="B116" s="52"/>
    </row>
    <row r="117" spans="1:27" x14ac:dyDescent="0.2">
      <c r="B117" s="52"/>
    </row>
    <row r="118" spans="1:27" x14ac:dyDescent="0.2">
      <c r="B118" s="52"/>
    </row>
    <row r="119" spans="1:27" x14ac:dyDescent="0.2">
      <c r="B119" s="52"/>
    </row>
    <row r="120" spans="1:27" x14ac:dyDescent="0.2">
      <c r="B120" s="52"/>
    </row>
    <row r="121" spans="1:27" x14ac:dyDescent="0.2">
      <c r="B121" s="52"/>
    </row>
    <row r="122" spans="1:27" x14ac:dyDescent="0.2">
      <c r="B122" s="52"/>
    </row>
    <row r="123" spans="1:27" x14ac:dyDescent="0.2">
      <c r="B123" s="52"/>
    </row>
    <row r="124" spans="1:27" x14ac:dyDescent="0.2">
      <c r="B124" s="52"/>
    </row>
    <row r="125" spans="1:27" x14ac:dyDescent="0.2">
      <c r="B125" s="52"/>
      <c r="C125" s="35"/>
    </row>
    <row r="126" spans="1:27" x14ac:dyDescent="0.2">
      <c r="B126" s="52"/>
      <c r="C126" s="35"/>
    </row>
    <row r="127" spans="1:27" x14ac:dyDescent="0.2">
      <c r="B127" s="52"/>
      <c r="C127" s="35"/>
    </row>
    <row r="128" spans="1:27" x14ac:dyDescent="0.2">
      <c r="A128" s="29" t="s">
        <v>21</v>
      </c>
      <c r="C128" s="53" t="s">
        <v>22</v>
      </c>
      <c r="D128" s="53"/>
      <c r="E128" s="53"/>
      <c r="F128" s="32"/>
      <c r="G128" s="53" t="s">
        <v>22</v>
      </c>
      <c r="H128" s="53"/>
      <c r="I128" s="53"/>
      <c r="J128" s="53"/>
      <c r="K128" s="53"/>
      <c r="M128" s="48" t="s">
        <v>13</v>
      </c>
      <c r="N128" s="48"/>
      <c r="O128" s="48"/>
      <c r="P128" s="48"/>
      <c r="Q128" s="33"/>
      <c r="R128" s="48" t="s">
        <v>13</v>
      </c>
      <c r="S128" s="48"/>
      <c r="T128" s="48"/>
      <c r="U128" s="48"/>
      <c r="V128" s="48"/>
      <c r="W128" s="33"/>
      <c r="X128" s="48" t="s">
        <v>13</v>
      </c>
      <c r="Y128" s="48"/>
      <c r="Z128" s="48"/>
      <c r="AA128" s="48"/>
    </row>
    <row r="129" spans="1:27" x14ac:dyDescent="0.2">
      <c r="A129" s="29" t="s">
        <v>23</v>
      </c>
      <c r="C129" s="49" t="s">
        <v>24</v>
      </c>
      <c r="D129" s="49"/>
      <c r="E129" s="49"/>
      <c r="G129" s="49" t="s">
        <v>25</v>
      </c>
      <c r="H129" s="49"/>
      <c r="I129" s="49"/>
      <c r="J129" s="49"/>
      <c r="K129" s="49"/>
      <c r="M129" s="49" t="s">
        <v>26</v>
      </c>
      <c r="N129" s="49"/>
      <c r="O129" s="49"/>
      <c r="P129" s="49"/>
      <c r="R129" s="49" t="s">
        <v>27</v>
      </c>
      <c r="S129" s="49"/>
      <c r="T129" s="49"/>
      <c r="U129" s="49"/>
      <c r="V129" s="49"/>
      <c r="X129" s="49" t="s">
        <v>28</v>
      </c>
      <c r="Y129" s="49"/>
      <c r="Z129" s="49"/>
      <c r="AA129" s="49"/>
    </row>
    <row r="130" spans="1:27" ht="32" x14ac:dyDescent="0.2">
      <c r="B130" s="34" t="s">
        <v>53</v>
      </c>
      <c r="C130" s="35"/>
    </row>
    <row r="131" spans="1:27" ht="24" customHeight="1" x14ac:dyDescent="0.2">
      <c r="A131" s="51" t="s">
        <v>54</v>
      </c>
      <c r="B131" s="29" t="s">
        <v>55</v>
      </c>
      <c r="C131" s="29">
        <f>COUNTIF(C8:E128,"&lt;30")/SUM(C7:E7)*100</f>
        <v>14.48170731707317</v>
      </c>
      <c r="G131" s="29">
        <f>COUNTIF(G8:K129,"&lt;30")/SUM(G7:K7)*100</f>
        <v>11.052009456264775</v>
      </c>
      <c r="M131" s="29">
        <f>COUNTIF(M8:P129,"&lt;30")/SUM(M7:P7)*100</f>
        <v>7.1609632446134341</v>
      </c>
      <c r="R131" s="29">
        <f>COUNTIF(R8:V129,"&lt;30")/SUM(R7:V7)*100</f>
        <v>5.9973045822102424</v>
      </c>
      <c r="X131" s="29">
        <f>COUNTIF(X8:AA129,"&lt;30")/SUM(X7:AA7)*100</f>
        <v>7.9143389199255125</v>
      </c>
    </row>
    <row r="132" spans="1:27" ht="24" customHeight="1" x14ac:dyDescent="0.2">
      <c r="A132" s="51"/>
      <c r="B132" s="29" t="s">
        <v>56</v>
      </c>
      <c r="C132" s="29">
        <f>COUNTIF(C8:E128,"&gt;=30")/SUM(C7:E7)*100</f>
        <v>4.8018292682926829</v>
      </c>
      <c r="G132" s="29">
        <f>COUNTIF(G8:K129,"&gt;=30")/SUM(G7:K7)*100</f>
        <v>1.1820330969267139</v>
      </c>
      <c r="M132" s="29">
        <f>COUNTIF(M8:P129,"&gt;=30")/SUM(M7:P7)*100</f>
        <v>1.4575411913814955</v>
      </c>
      <c r="R132" s="29">
        <f>COUNTIF(R8:V129,"&gt;=30")/SUM(R7:V7)*100</f>
        <v>0.74123989218328845</v>
      </c>
      <c r="X132" s="29">
        <f>COUNTIF(X8:AA129,"&gt;=30")/SUM(X7:AA7)*100</f>
        <v>2.7001862197392921</v>
      </c>
    </row>
    <row r="133" spans="1:27" x14ac:dyDescent="0.2">
      <c r="A133" s="36"/>
    </row>
    <row r="135" spans="1:27" ht="22.25" customHeight="1" x14ac:dyDescent="0.2">
      <c r="C135" s="47" t="s">
        <v>22</v>
      </c>
      <c r="D135" s="47"/>
      <c r="E135" s="48" t="s">
        <v>13</v>
      </c>
      <c r="F135" s="48"/>
      <c r="G135" s="48"/>
      <c r="H135" s="49" t="s">
        <v>57</v>
      </c>
      <c r="I135" s="49"/>
      <c r="J135" s="49" t="s">
        <v>58</v>
      </c>
      <c r="K135" s="49"/>
      <c r="L135" s="50" t="s">
        <v>59</v>
      </c>
    </row>
    <row r="136" spans="1:27" ht="22.25" customHeight="1" x14ac:dyDescent="0.2">
      <c r="B136" s="29" t="s">
        <v>23</v>
      </c>
      <c r="C136" s="29" t="s">
        <v>24</v>
      </c>
      <c r="D136" s="29" t="s">
        <v>25</v>
      </c>
      <c r="E136" s="29" t="s">
        <v>26</v>
      </c>
      <c r="F136" s="29" t="s">
        <v>27</v>
      </c>
      <c r="G136" s="29" t="s">
        <v>28</v>
      </c>
      <c r="H136" s="37" t="s">
        <v>22</v>
      </c>
      <c r="I136" s="33" t="s">
        <v>13</v>
      </c>
      <c r="J136" s="37" t="s">
        <v>22</v>
      </c>
      <c r="K136" s="33" t="s">
        <v>13</v>
      </c>
      <c r="L136" s="50"/>
    </row>
    <row r="137" spans="1:27" x14ac:dyDescent="0.2">
      <c r="B137" s="29" t="s">
        <v>60</v>
      </c>
      <c r="L137" s="38"/>
    </row>
    <row r="138" spans="1:27" x14ac:dyDescent="0.2">
      <c r="B138" s="29" t="s">
        <v>55</v>
      </c>
      <c r="C138" s="29">
        <f>C131</f>
        <v>14.48170731707317</v>
      </c>
      <c r="D138" s="29">
        <f>G131</f>
        <v>11.052009456264775</v>
      </c>
      <c r="E138" s="29">
        <f>M131</f>
        <v>7.1609632446134341</v>
      </c>
      <c r="F138" s="29">
        <f>R131</f>
        <v>5.9973045822102424</v>
      </c>
      <c r="G138" s="29">
        <f>X131</f>
        <v>7.9143389199255125</v>
      </c>
      <c r="H138" s="29">
        <f>AVERAGE(C138:D138)</f>
        <v>12.766858386668972</v>
      </c>
      <c r="I138" s="29">
        <f>AVERAGE(E138:G138)</f>
        <v>7.0242022489163958</v>
      </c>
      <c r="J138" s="29">
        <f>STDEV(C138:D138)</f>
        <v>2.4251626147986207</v>
      </c>
      <c r="K138" s="29">
        <f>STDEV(E138:G138)</f>
        <v>0.96580683392327549</v>
      </c>
      <c r="L138" s="29">
        <f>_xlfn.T.TEST(C138:D138,E138:G138,2,2)</f>
        <v>2.9629640727294029E-2</v>
      </c>
      <c r="M138" s="29" t="s">
        <v>61</v>
      </c>
    </row>
    <row r="139" spans="1:27" x14ac:dyDescent="0.2">
      <c r="B139" s="29" t="s">
        <v>56</v>
      </c>
      <c r="C139" s="29">
        <f>C132</f>
        <v>4.8018292682926829</v>
      </c>
      <c r="D139" s="29">
        <f>G132</f>
        <v>1.1820330969267139</v>
      </c>
      <c r="E139" s="29">
        <f>M132</f>
        <v>1.4575411913814955</v>
      </c>
      <c r="F139" s="29">
        <f>R132</f>
        <v>0.74123989218328845</v>
      </c>
      <c r="G139" s="29">
        <f>X132</f>
        <v>2.7001862197392921</v>
      </c>
      <c r="H139" s="29">
        <f>AVERAGE(C139:D139)</f>
        <v>2.9919311826096981</v>
      </c>
      <c r="I139" s="29">
        <f>AVERAGE(E139:G139)</f>
        <v>1.6329891011013586</v>
      </c>
      <c r="J139" s="29">
        <f>STDEV(C139:D139)</f>
        <v>2.5595824192859791</v>
      </c>
      <c r="K139" s="29">
        <f>STDEV(E139:G139)</f>
        <v>0.9911882542333168</v>
      </c>
      <c r="L139" s="29">
        <f>_xlfn.T.TEST(C139:D139,E139:G139,2,2)</f>
        <v>0.44201259147899213</v>
      </c>
      <c r="M139" s="29" t="s">
        <v>62</v>
      </c>
    </row>
  </sheetData>
  <mergeCells count="30">
    <mergeCell ref="C3:E3"/>
    <mergeCell ref="G3:K3"/>
    <mergeCell ref="M3:P3"/>
    <mergeCell ref="C4:E4"/>
    <mergeCell ref="G4:K4"/>
    <mergeCell ref="M4:P4"/>
    <mergeCell ref="R128:V128"/>
    <mergeCell ref="X128:AA128"/>
    <mergeCell ref="R4:V4"/>
    <mergeCell ref="X4:AA4"/>
    <mergeCell ref="C5:E5"/>
    <mergeCell ref="G5:K5"/>
    <mergeCell ref="M5:P5"/>
    <mergeCell ref="R5:V5"/>
    <mergeCell ref="X5:AA5"/>
    <mergeCell ref="A131:A132"/>
    <mergeCell ref="B8:B127"/>
    <mergeCell ref="C128:E128"/>
    <mergeCell ref="G128:K128"/>
    <mergeCell ref="M128:P128"/>
    <mergeCell ref="C129:E129"/>
    <mergeCell ref="G129:K129"/>
    <mergeCell ref="M129:P129"/>
    <mergeCell ref="R129:V129"/>
    <mergeCell ref="X129:AA129"/>
    <mergeCell ref="C135:D135"/>
    <mergeCell ref="E135:G135"/>
    <mergeCell ref="H135:I135"/>
    <mergeCell ref="J135:K135"/>
    <mergeCell ref="L135:L1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0DC5-F90C-4E45-B67F-2B4DACD16B36}">
  <dimension ref="A1:S24"/>
  <sheetViews>
    <sheetView workbookViewId="0">
      <selection activeCell="L138" sqref="L138"/>
    </sheetView>
  </sheetViews>
  <sheetFormatPr baseColWidth="10" defaultColWidth="12.5" defaultRowHeight="15" x14ac:dyDescent="0.2"/>
  <cols>
    <col min="1" max="1" width="12.5" style="29"/>
    <col min="2" max="2" width="33.5" style="29" customWidth="1"/>
    <col min="3" max="19" width="11.83203125" style="29" customWidth="1"/>
    <col min="20" max="25" width="20" style="29" customWidth="1"/>
    <col min="26" max="26" width="12.5" style="29"/>
    <col min="27" max="28" width="20" style="29" customWidth="1"/>
    <col min="29" max="16384" width="12.5" style="29"/>
  </cols>
  <sheetData>
    <row r="1" spans="1:19" x14ac:dyDescent="0.2">
      <c r="B1" s="31" t="s">
        <v>63</v>
      </c>
    </row>
    <row r="3" spans="1:19" x14ac:dyDescent="0.2">
      <c r="B3" s="29" t="s">
        <v>21</v>
      </c>
      <c r="C3" s="53" t="s">
        <v>22</v>
      </c>
      <c r="D3" s="53"/>
      <c r="E3" s="32"/>
      <c r="F3" s="53" t="s">
        <v>22</v>
      </c>
      <c r="G3" s="53"/>
      <c r="I3" s="48" t="s">
        <v>13</v>
      </c>
      <c r="J3" s="48"/>
      <c r="K3" s="33"/>
      <c r="L3" s="48" t="s">
        <v>13</v>
      </c>
      <c r="M3" s="48"/>
      <c r="N3" s="39"/>
      <c r="O3" s="48" t="s">
        <v>13</v>
      </c>
      <c r="P3" s="48"/>
      <c r="Q3" s="33"/>
      <c r="R3" s="48" t="s">
        <v>13</v>
      </c>
      <c r="S3" s="48"/>
    </row>
    <row r="4" spans="1:19" x14ac:dyDescent="0.2">
      <c r="B4" s="29" t="s">
        <v>64</v>
      </c>
      <c r="C4" s="49" t="s">
        <v>24</v>
      </c>
      <c r="D4" s="49"/>
      <c r="F4" s="49" t="s">
        <v>25</v>
      </c>
      <c r="G4" s="49"/>
      <c r="I4" s="49" t="s">
        <v>26</v>
      </c>
      <c r="J4" s="49"/>
      <c r="L4" s="49" t="s">
        <v>27</v>
      </c>
      <c r="M4" s="49"/>
      <c r="N4" s="30"/>
      <c r="O4" s="49" t="s">
        <v>28</v>
      </c>
      <c r="P4" s="49"/>
      <c r="R4" s="49" t="s">
        <v>65</v>
      </c>
      <c r="S4" s="49"/>
    </row>
    <row r="5" spans="1:19" x14ac:dyDescent="0.2">
      <c r="C5" s="29" t="s">
        <v>66</v>
      </c>
      <c r="D5" s="29" t="s">
        <v>67</v>
      </c>
      <c r="F5" s="29" t="s">
        <v>66</v>
      </c>
      <c r="G5" s="29" t="s">
        <v>67</v>
      </c>
      <c r="I5" s="29" t="s">
        <v>66</v>
      </c>
      <c r="J5" s="29" t="s">
        <v>67</v>
      </c>
      <c r="L5" s="29" t="s">
        <v>66</v>
      </c>
      <c r="M5" s="29" t="s">
        <v>67</v>
      </c>
      <c r="O5" s="29" t="s">
        <v>66</v>
      </c>
      <c r="P5" s="29" t="s">
        <v>67</v>
      </c>
      <c r="R5" s="29" t="s">
        <v>66</v>
      </c>
      <c r="S5" s="29" t="s">
        <v>67</v>
      </c>
    </row>
    <row r="6" spans="1:19" ht="16" x14ac:dyDescent="0.2">
      <c r="B6" s="29" t="s">
        <v>68</v>
      </c>
      <c r="C6" s="29">
        <v>8</v>
      </c>
      <c r="D6" s="40">
        <f>C6/C$13</f>
        <v>6.4516129032258063E-2</v>
      </c>
      <c r="F6" s="29">
        <v>10</v>
      </c>
      <c r="G6" s="40">
        <f>F6/F$13</f>
        <v>8.4745762711864403E-2</v>
      </c>
      <c r="I6" s="29">
        <v>13</v>
      </c>
      <c r="J6" s="40">
        <f>I6/I$13</f>
        <v>0.12037037037037036</v>
      </c>
      <c r="L6" s="29">
        <v>20</v>
      </c>
      <c r="M6" s="40">
        <f>L6/L$13</f>
        <v>0.18691588785046728</v>
      </c>
      <c r="N6" s="40"/>
      <c r="O6" s="29">
        <v>25</v>
      </c>
      <c r="P6" s="40">
        <f>O6/O$13</f>
        <v>0.23148148148148148</v>
      </c>
      <c r="R6" s="29">
        <v>25</v>
      </c>
      <c r="S6" s="40">
        <f>R6/R$13</f>
        <v>0.19379844961240311</v>
      </c>
    </row>
    <row r="7" spans="1:19" ht="16" x14ac:dyDescent="0.2">
      <c r="B7" s="29" t="s">
        <v>69</v>
      </c>
      <c r="C7" s="29">
        <v>69</v>
      </c>
      <c r="D7" s="40">
        <f>C7/$C$13</f>
        <v>0.55645161290322576</v>
      </c>
      <c r="F7" s="29">
        <v>59</v>
      </c>
      <c r="G7" s="40">
        <f>F7/F$13</f>
        <v>0.5</v>
      </c>
      <c r="I7" s="29">
        <v>40</v>
      </c>
      <c r="J7" s="40">
        <f>I7/I$13</f>
        <v>0.37037037037037035</v>
      </c>
      <c r="L7" s="29">
        <v>33</v>
      </c>
      <c r="M7" s="40">
        <f>L7/L$13</f>
        <v>0.30841121495327101</v>
      </c>
      <c r="N7" s="40"/>
      <c r="O7" s="29">
        <v>26</v>
      </c>
      <c r="P7" s="40">
        <f>O7/O$13</f>
        <v>0.24074074074074073</v>
      </c>
      <c r="R7" s="29">
        <v>37</v>
      </c>
      <c r="S7" s="40">
        <f>R7/R$13</f>
        <v>0.2868217054263566</v>
      </c>
    </row>
    <row r="8" spans="1:19" ht="16" x14ac:dyDescent="0.2">
      <c r="B8" s="29" t="s">
        <v>70</v>
      </c>
      <c r="C8" s="29">
        <v>30</v>
      </c>
      <c r="D8" s="40">
        <f>C8/$C$13</f>
        <v>0.24193548387096775</v>
      </c>
      <c r="F8" s="29">
        <v>35</v>
      </c>
      <c r="G8" s="40">
        <f>F8/F$13</f>
        <v>0.29661016949152541</v>
      </c>
      <c r="I8" s="29">
        <v>31</v>
      </c>
      <c r="J8" s="40">
        <f>I8/I$13</f>
        <v>0.28703703703703703</v>
      </c>
      <c r="L8" s="29">
        <v>28</v>
      </c>
      <c r="M8" s="40">
        <f>L8/L$13</f>
        <v>0.26168224299065418</v>
      </c>
      <c r="N8" s="40"/>
      <c r="O8" s="29">
        <v>23</v>
      </c>
      <c r="P8" s="40">
        <f>O8/O$13</f>
        <v>0.21296296296296297</v>
      </c>
      <c r="R8" s="29">
        <v>32</v>
      </c>
      <c r="S8" s="40">
        <f>R8/R$13</f>
        <v>0.24806201550387597</v>
      </c>
    </row>
    <row r="9" spans="1:19" ht="16" x14ac:dyDescent="0.2">
      <c r="B9" s="29" t="s">
        <v>71</v>
      </c>
      <c r="C9" s="29">
        <v>5</v>
      </c>
      <c r="D9" s="40">
        <f>C9/$C$13</f>
        <v>4.0322580645161289E-2</v>
      </c>
      <c r="F9" s="29">
        <v>8</v>
      </c>
      <c r="G9" s="40">
        <f>F9/F$13</f>
        <v>6.7796610169491525E-2</v>
      </c>
      <c r="I9" s="29">
        <v>8</v>
      </c>
      <c r="J9" s="40">
        <f>I9/I$13</f>
        <v>7.407407407407407E-2</v>
      </c>
      <c r="L9" s="29">
        <v>10</v>
      </c>
      <c r="M9" s="40">
        <f>L9/L$13</f>
        <v>9.3457943925233641E-2</v>
      </c>
      <c r="N9" s="40"/>
      <c r="O9" s="29">
        <v>12</v>
      </c>
      <c r="P9" s="40">
        <f>O9/O$13</f>
        <v>0.1111111111111111</v>
      </c>
      <c r="R9" s="29">
        <v>17</v>
      </c>
      <c r="S9" s="40">
        <f>R9/R$13</f>
        <v>0.13178294573643412</v>
      </c>
    </row>
    <row r="10" spans="1:19" ht="16" x14ac:dyDescent="0.2">
      <c r="B10" s="29" t="s">
        <v>72</v>
      </c>
      <c r="C10" s="29">
        <v>2</v>
      </c>
      <c r="D10" s="40">
        <f>C10/$C$13</f>
        <v>1.6129032258064516E-2</v>
      </c>
      <c r="F10" s="29">
        <v>2</v>
      </c>
      <c r="G10" s="40">
        <f>F10/F$13</f>
        <v>1.6949152542372881E-2</v>
      </c>
      <c r="I10" s="29">
        <v>12</v>
      </c>
      <c r="J10" s="40">
        <f>I10/I$13</f>
        <v>0.1111111111111111</v>
      </c>
      <c r="L10" s="29">
        <v>9</v>
      </c>
      <c r="M10" s="40">
        <f>L10/L$13</f>
        <v>8.4112149532710276E-2</v>
      </c>
      <c r="N10" s="40"/>
      <c r="O10" s="29">
        <v>16</v>
      </c>
      <c r="P10" s="40">
        <f>O10/O$13</f>
        <v>0.14814814814814814</v>
      </c>
      <c r="R10" s="29">
        <v>13</v>
      </c>
      <c r="S10" s="40">
        <f>R10/R$13</f>
        <v>0.10077519379844961</v>
      </c>
    </row>
    <row r="11" spans="1:19" ht="16" x14ac:dyDescent="0.2">
      <c r="B11" s="29" t="s">
        <v>73</v>
      </c>
      <c r="D11" s="40">
        <f>D10+D9</f>
        <v>5.6451612903225805E-2</v>
      </c>
      <c r="G11" s="40">
        <f>G10+G9</f>
        <v>8.4745762711864403E-2</v>
      </c>
      <c r="J11" s="40">
        <f>J10+J9</f>
        <v>0.18518518518518517</v>
      </c>
      <c r="M11" s="40">
        <f>M10+M9</f>
        <v>0.17757009345794392</v>
      </c>
      <c r="N11" s="40"/>
      <c r="P11" s="40">
        <f>P10+P9</f>
        <v>0.25925925925925924</v>
      </c>
      <c r="S11" s="40">
        <f>S10+S9</f>
        <v>0.23255813953488375</v>
      </c>
    </row>
    <row r="12" spans="1:19" ht="16" x14ac:dyDescent="0.2">
      <c r="B12" s="29" t="s">
        <v>74</v>
      </c>
      <c r="C12" s="29">
        <v>10</v>
      </c>
      <c r="D12" s="40">
        <f>C12/$C$13</f>
        <v>8.0645161290322578E-2</v>
      </c>
      <c r="F12" s="29">
        <v>4</v>
      </c>
      <c r="G12" s="40">
        <f>F12/F$13</f>
        <v>3.3898305084745763E-2</v>
      </c>
      <c r="I12" s="29">
        <v>4</v>
      </c>
      <c r="J12" s="40">
        <f>I12/I$13</f>
        <v>3.7037037037037035E-2</v>
      </c>
      <c r="L12" s="29">
        <v>7</v>
      </c>
      <c r="M12" s="40">
        <f>L12/L$13</f>
        <v>6.5420560747663545E-2</v>
      </c>
      <c r="N12" s="40"/>
      <c r="O12" s="29">
        <v>6</v>
      </c>
      <c r="P12" s="40">
        <f>O12/O$13</f>
        <v>5.5555555555555552E-2</v>
      </c>
      <c r="R12" s="29">
        <v>5</v>
      </c>
      <c r="S12" s="40">
        <f>R12/R$13</f>
        <v>3.875968992248062E-2</v>
      </c>
    </row>
    <row r="13" spans="1:19" x14ac:dyDescent="0.2">
      <c r="B13" s="29" t="s">
        <v>75</v>
      </c>
      <c r="C13" s="29">
        <f>SUM(C6:C12)</f>
        <v>124</v>
      </c>
      <c r="F13" s="29">
        <f>SUM(F6:F12)</f>
        <v>118</v>
      </c>
      <c r="I13" s="29">
        <f>SUM(I6:I12)</f>
        <v>108</v>
      </c>
      <c r="L13" s="29">
        <f>SUM(L6:L12)</f>
        <v>107</v>
      </c>
      <c r="O13" s="29">
        <f>SUM(O6:O12)</f>
        <v>108</v>
      </c>
      <c r="R13" s="29">
        <f>SUM(R6:R12)</f>
        <v>129</v>
      </c>
    </row>
    <row r="15" spans="1:19" x14ac:dyDescent="0.2">
      <c r="A15" s="31"/>
      <c r="B15" s="31" t="s">
        <v>76</v>
      </c>
    </row>
    <row r="16" spans="1:19" x14ac:dyDescent="0.2">
      <c r="C16" s="47" t="s">
        <v>22</v>
      </c>
      <c r="D16" s="47"/>
      <c r="E16" s="47"/>
      <c r="F16" s="47"/>
      <c r="G16" s="48" t="s">
        <v>13</v>
      </c>
      <c r="H16" s="48"/>
      <c r="I16" s="48"/>
      <c r="J16" s="48"/>
      <c r="K16" s="48"/>
      <c r="L16" s="48"/>
    </row>
    <row r="17" spans="1:14" x14ac:dyDescent="0.2">
      <c r="B17" s="29" t="s">
        <v>23</v>
      </c>
      <c r="C17" s="30" t="s">
        <v>24</v>
      </c>
      <c r="D17" s="29" t="s">
        <v>25</v>
      </c>
      <c r="E17" s="29" t="s">
        <v>57</v>
      </c>
      <c r="F17" s="29" t="s">
        <v>77</v>
      </c>
      <c r="G17" s="29" t="s">
        <v>26</v>
      </c>
      <c r="H17" s="29" t="s">
        <v>27</v>
      </c>
      <c r="I17" s="29" t="s">
        <v>28</v>
      </c>
      <c r="J17" s="29" t="s">
        <v>65</v>
      </c>
      <c r="K17" s="29" t="s">
        <v>57</v>
      </c>
      <c r="L17" s="29" t="s">
        <v>77</v>
      </c>
      <c r="M17" s="29" t="s">
        <v>59</v>
      </c>
    </row>
    <row r="18" spans="1:14" x14ac:dyDescent="0.2">
      <c r="A18" s="50" t="s">
        <v>78</v>
      </c>
      <c r="B18" s="29" t="s">
        <v>68</v>
      </c>
      <c r="C18" s="41">
        <f>D6</f>
        <v>6.4516129032258063E-2</v>
      </c>
      <c r="D18" s="41">
        <f>G6</f>
        <v>8.4745762711864403E-2</v>
      </c>
      <c r="E18" s="41">
        <f>AVERAGE(C18:D18)</f>
        <v>7.4630945872061233E-2</v>
      </c>
      <c r="F18" s="41">
        <f>STDEV(C18:D18)</f>
        <v>1.4304511155769438E-2</v>
      </c>
      <c r="G18" s="41">
        <f>J6</f>
        <v>0.12037037037037036</v>
      </c>
      <c r="H18" s="41">
        <f>M6</f>
        <v>0.18691588785046728</v>
      </c>
      <c r="I18" s="41">
        <f>P6</f>
        <v>0.23148148148148148</v>
      </c>
      <c r="J18" s="41">
        <f>S6</f>
        <v>0.19379844961240311</v>
      </c>
      <c r="K18" s="41">
        <f>AVERAGE(G18:J18)</f>
        <v>0.18314154732868057</v>
      </c>
      <c r="L18" s="41">
        <f>STDEV(G18:J18)</f>
        <v>4.6205285063102966E-2</v>
      </c>
      <c r="M18" s="29">
        <f t="shared" ref="M18:M22" si="0">_xlfn.T.TEST(C18:D18,G18:J18,2,2)</f>
        <v>3.684512858849788E-2</v>
      </c>
      <c r="N18" s="29" t="s">
        <v>61</v>
      </c>
    </row>
    <row r="19" spans="1:14" x14ac:dyDescent="0.2">
      <c r="A19" s="50"/>
      <c r="B19" s="29" t="s">
        <v>69</v>
      </c>
      <c r="C19" s="41">
        <f>D7</f>
        <v>0.55645161290322576</v>
      </c>
      <c r="D19" s="41">
        <f>G7</f>
        <v>0.5</v>
      </c>
      <c r="E19" s="41">
        <f t="shared" ref="E19:E22" si="1">AVERAGE(C19:D19)</f>
        <v>0.52822580645161288</v>
      </c>
      <c r="F19" s="41">
        <f t="shared" ref="F19:F22" si="2">STDEV(C19:D19)</f>
        <v>3.9917318292788939E-2</v>
      </c>
      <c r="G19" s="41">
        <f>J7</f>
        <v>0.37037037037037035</v>
      </c>
      <c r="H19" s="41">
        <f>M7</f>
        <v>0.30841121495327101</v>
      </c>
      <c r="I19" s="41">
        <f>P7</f>
        <v>0.24074074074074073</v>
      </c>
      <c r="J19" s="41">
        <f>S7</f>
        <v>0.2868217054263566</v>
      </c>
      <c r="K19" s="41">
        <f t="shared" ref="K19:K22" si="3">AVERAGE(G19:J19)</f>
        <v>0.30158600787268469</v>
      </c>
      <c r="L19" s="41">
        <f t="shared" ref="L19:L22" si="4">STDEV(G19:J19)</f>
        <v>5.3845467574625501E-2</v>
      </c>
      <c r="M19" s="29">
        <f t="shared" si="0"/>
        <v>6.700841119845753E-3</v>
      </c>
      <c r="N19" s="29" t="s">
        <v>79</v>
      </c>
    </row>
    <row r="20" spans="1:14" x14ac:dyDescent="0.2">
      <c r="A20" s="50"/>
      <c r="B20" s="29" t="s">
        <v>70</v>
      </c>
      <c r="C20" s="41">
        <f>D8</f>
        <v>0.24193548387096775</v>
      </c>
      <c r="D20" s="41">
        <f>G8</f>
        <v>0.29661016949152541</v>
      </c>
      <c r="E20" s="41">
        <f t="shared" si="1"/>
        <v>0.26927282668124658</v>
      </c>
      <c r="F20" s="41">
        <f t="shared" si="2"/>
        <v>3.8660840961538774E-2</v>
      </c>
      <c r="G20" s="41">
        <f>J8</f>
        <v>0.28703703703703703</v>
      </c>
      <c r="H20" s="41">
        <f>M8</f>
        <v>0.26168224299065418</v>
      </c>
      <c r="I20" s="41">
        <f>P8</f>
        <v>0.21296296296296297</v>
      </c>
      <c r="J20" s="41">
        <f>S8</f>
        <v>0.24806201550387597</v>
      </c>
      <c r="K20" s="41">
        <f t="shared" si="3"/>
        <v>0.25243606462363255</v>
      </c>
      <c r="L20" s="41">
        <f t="shared" si="4"/>
        <v>3.0875973219552155E-2</v>
      </c>
      <c r="M20" s="29">
        <f t="shared" si="0"/>
        <v>0.58737959135654427</v>
      </c>
    </row>
    <row r="21" spans="1:14" x14ac:dyDescent="0.2">
      <c r="A21" s="50"/>
      <c r="B21" s="29" t="s">
        <v>80</v>
      </c>
      <c r="C21" s="41">
        <v>5.6451612903225805E-2</v>
      </c>
      <c r="D21" s="41">
        <v>8.4745762711864403E-2</v>
      </c>
      <c r="E21" s="41">
        <f t="shared" si="1"/>
        <v>7.0598687807545107E-2</v>
      </c>
      <c r="F21" s="41">
        <f t="shared" si="2"/>
        <v>2.0006985197596406E-2</v>
      </c>
      <c r="G21" s="41">
        <v>0.18518518518518517</v>
      </c>
      <c r="H21" s="41">
        <v>0.17757009345794392</v>
      </c>
      <c r="I21" s="41">
        <v>0.25925925925925924</v>
      </c>
      <c r="J21" s="41">
        <v>0.23255813953488375</v>
      </c>
      <c r="K21" s="41">
        <f t="shared" si="3"/>
        <v>0.21364316935931799</v>
      </c>
      <c r="L21" s="41">
        <f t="shared" si="4"/>
        <v>3.8943238278052933E-2</v>
      </c>
      <c r="M21" s="29">
        <f t="shared" si="0"/>
        <v>9.3406003476804618E-3</v>
      </c>
      <c r="N21" s="29" t="s">
        <v>79</v>
      </c>
    </row>
    <row r="22" spans="1:14" x14ac:dyDescent="0.2">
      <c r="A22" s="50"/>
      <c r="B22" s="29" t="s">
        <v>74</v>
      </c>
      <c r="C22" s="41">
        <f>D12</f>
        <v>8.0645161290322578E-2</v>
      </c>
      <c r="D22" s="41">
        <f>G12</f>
        <v>3.3898305084745763E-2</v>
      </c>
      <c r="E22" s="41">
        <f t="shared" si="1"/>
        <v>5.7271733187534174E-2</v>
      </c>
      <c r="F22" s="41">
        <f t="shared" si="2"/>
        <v>3.30550190221158E-2</v>
      </c>
      <c r="G22" s="41">
        <f>J12</f>
        <v>3.7037037037037035E-2</v>
      </c>
      <c r="H22" s="41">
        <f>M12</f>
        <v>6.5420560747663545E-2</v>
      </c>
      <c r="I22" s="41">
        <f>P12</f>
        <v>5.5555555555555552E-2</v>
      </c>
      <c r="J22" s="41">
        <f>S12</f>
        <v>3.875968992248062E-2</v>
      </c>
      <c r="K22" s="41">
        <f t="shared" si="3"/>
        <v>4.9193210815684188E-2</v>
      </c>
      <c r="L22" s="41">
        <f t="shared" si="4"/>
        <v>1.366793370837335E-2</v>
      </c>
      <c r="M22" s="29">
        <f t="shared" si="0"/>
        <v>0.6701574737663869</v>
      </c>
    </row>
    <row r="23" spans="1:14" x14ac:dyDescent="0.2">
      <c r="C23" s="41"/>
    </row>
    <row r="24" spans="1:14" x14ac:dyDescent="0.2">
      <c r="C24" s="41"/>
    </row>
  </sheetData>
  <mergeCells count="15">
    <mergeCell ref="O4:P4"/>
    <mergeCell ref="R4:S4"/>
    <mergeCell ref="C3:D3"/>
    <mergeCell ref="F3:G3"/>
    <mergeCell ref="I3:J3"/>
    <mergeCell ref="L3:M3"/>
    <mergeCell ref="O3:P3"/>
    <mergeCell ref="R3:S3"/>
    <mergeCell ref="C16:F16"/>
    <mergeCell ref="G16:L16"/>
    <mergeCell ref="A18:A22"/>
    <mergeCell ref="C4:D4"/>
    <mergeCell ref="F4:G4"/>
    <mergeCell ref="I4:J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60D3-85DE-5048-AC23-24DB78BC46D0}">
  <dimension ref="A5:W18"/>
  <sheetViews>
    <sheetView tabSelected="1" workbookViewId="0">
      <selection activeCell="H32" sqref="H32"/>
    </sheetView>
  </sheetViews>
  <sheetFormatPr baseColWidth="10" defaultColWidth="13.1640625" defaultRowHeight="15" customHeight="1" x14ac:dyDescent="0.2"/>
  <cols>
    <col min="1" max="1" width="15.5" style="1" customWidth="1"/>
    <col min="2" max="2" width="14" style="1" customWidth="1"/>
    <col min="3" max="9" width="12.33203125" style="1" customWidth="1"/>
    <col min="10" max="10" width="12.1640625" style="1" customWidth="1"/>
    <col min="11" max="26" width="12.33203125" style="1" customWidth="1"/>
    <col min="27" max="16384" width="13.1640625" style="1"/>
  </cols>
  <sheetData>
    <row r="5" spans="1:23" x14ac:dyDescent="0.2">
      <c r="F5" s="2"/>
      <c r="G5" s="3"/>
      <c r="H5" s="2"/>
      <c r="I5" s="2"/>
      <c r="J5" s="2"/>
      <c r="K5" s="4"/>
      <c r="L5" s="2"/>
      <c r="M5" s="2"/>
      <c r="N5" s="2"/>
      <c r="O5" s="2"/>
    </row>
    <row r="7" spans="1:23" x14ac:dyDescent="0.2">
      <c r="B7" s="6"/>
      <c r="C7" s="6"/>
      <c r="D7" s="7" t="s">
        <v>3</v>
      </c>
      <c r="E7" s="7"/>
      <c r="F7" s="7"/>
      <c r="G7" s="8"/>
      <c r="M7" s="9" t="s">
        <v>4</v>
      </c>
    </row>
    <row r="8" spans="1:23" x14ac:dyDescent="0.2">
      <c r="B8" s="10" t="s">
        <v>5</v>
      </c>
      <c r="C8" s="10" t="s">
        <v>6</v>
      </c>
      <c r="D8" s="11" t="s">
        <v>0</v>
      </c>
      <c r="E8" s="12" t="s">
        <v>1</v>
      </c>
      <c r="F8" s="13" t="s">
        <v>2</v>
      </c>
      <c r="G8" s="10"/>
      <c r="H8" s="14" t="s">
        <v>7</v>
      </c>
      <c r="I8" s="14" t="s">
        <v>8</v>
      </c>
      <c r="J8" s="14" t="s">
        <v>9</v>
      </c>
      <c r="K8" s="14" t="s">
        <v>10</v>
      </c>
      <c r="L8" s="14"/>
      <c r="M8" s="14" t="s">
        <v>8</v>
      </c>
      <c r="N8" s="14" t="s">
        <v>9</v>
      </c>
      <c r="O8" s="14" t="s">
        <v>10</v>
      </c>
      <c r="Q8" s="6" t="s">
        <v>11</v>
      </c>
      <c r="R8" s="6"/>
      <c r="U8" s="15" t="s">
        <v>12</v>
      </c>
    </row>
    <row r="9" spans="1:23" x14ac:dyDescent="0.2">
      <c r="B9" s="16" t="s">
        <v>13</v>
      </c>
      <c r="C9" s="17" t="s">
        <v>14</v>
      </c>
      <c r="D9" s="16">
        <v>1</v>
      </c>
      <c r="E9" s="16">
        <v>18</v>
      </c>
      <c r="F9" s="16">
        <v>0</v>
      </c>
      <c r="G9" s="18"/>
      <c r="H9" s="19">
        <f t="shared" ref="H9:H14" si="0">SUM(D9:G9)</f>
        <v>19</v>
      </c>
      <c r="I9" s="20">
        <f t="shared" ref="I9:I14" si="1">D9/H9*100</f>
        <v>5.2631578947368416</v>
      </c>
      <c r="J9" s="20">
        <f t="shared" ref="J9:J14" si="2">E9/H9*100</f>
        <v>94.73684210526315</v>
      </c>
      <c r="K9" s="20">
        <f t="shared" ref="K9:K14" si="3">F9/H9*100</f>
        <v>0</v>
      </c>
      <c r="L9" s="20"/>
      <c r="M9" s="20">
        <f>AVERAGE(I9:I11)</f>
        <v>5.0722871994801819</v>
      </c>
      <c r="N9" s="20">
        <f>AVERAGE(J9:J11)</f>
        <v>94.927712800519814</v>
      </c>
      <c r="O9" s="20">
        <f>AVERAGE(K9:K11)</f>
        <v>0</v>
      </c>
      <c r="Q9" s="1">
        <f>STDEV(I9:I11)</f>
        <v>1.2838340717802621</v>
      </c>
      <c r="R9" s="1">
        <f>STDEV(J9:J11)</f>
        <v>1.2838340717802565</v>
      </c>
      <c r="S9" s="1">
        <f>STDEV(K9:K11)</f>
        <v>0</v>
      </c>
      <c r="U9" s="1">
        <f>TTEST(I9:I11,I12:I14,2,2)</f>
        <v>0.31547818558258839</v>
      </c>
      <c r="V9" s="8">
        <f>TTEST(J9:J11,J12:J14,2,2)</f>
        <v>8.5227931388852096E-3</v>
      </c>
      <c r="W9" s="1">
        <f>TTEST(K9:K11,K12:K14,2,2)</f>
        <v>0.37390096630005903</v>
      </c>
    </row>
    <row r="10" spans="1:23" x14ac:dyDescent="0.2">
      <c r="B10" s="16"/>
      <c r="C10" s="17" t="s">
        <v>15</v>
      </c>
      <c r="D10" s="16">
        <v>2</v>
      </c>
      <c r="E10" s="16">
        <v>30</v>
      </c>
      <c r="F10" s="16">
        <v>0</v>
      </c>
      <c r="G10" s="8"/>
      <c r="H10" s="15">
        <f t="shared" si="0"/>
        <v>32</v>
      </c>
      <c r="I10" s="1">
        <f t="shared" si="1"/>
        <v>6.25</v>
      </c>
      <c r="J10" s="20">
        <f t="shared" si="2"/>
        <v>93.75</v>
      </c>
      <c r="K10" s="20">
        <f t="shared" si="3"/>
        <v>0</v>
      </c>
      <c r="M10" s="20"/>
    </row>
    <row r="11" spans="1:23" x14ac:dyDescent="0.2">
      <c r="B11" s="21"/>
      <c r="C11" s="22" t="s">
        <v>16</v>
      </c>
      <c r="D11" s="21">
        <v>1</v>
      </c>
      <c r="E11" s="21">
        <v>26</v>
      </c>
      <c r="F11" s="21">
        <v>0</v>
      </c>
      <c r="G11" s="23"/>
      <c r="H11" s="24">
        <f t="shared" si="0"/>
        <v>27</v>
      </c>
      <c r="I11" s="25">
        <f t="shared" si="1"/>
        <v>3.7037037037037033</v>
      </c>
      <c r="J11" s="25">
        <f t="shared" si="2"/>
        <v>96.296296296296291</v>
      </c>
      <c r="K11" s="25">
        <f t="shared" si="3"/>
        <v>0</v>
      </c>
      <c r="L11" s="25"/>
      <c r="M11" s="25"/>
      <c r="N11" s="25"/>
      <c r="O11" s="25"/>
    </row>
    <row r="12" spans="1:23" x14ac:dyDescent="0.2">
      <c r="B12" s="16" t="s">
        <v>17</v>
      </c>
      <c r="C12" s="26" t="s">
        <v>14</v>
      </c>
      <c r="D12" s="27">
        <v>1</v>
      </c>
      <c r="E12" s="27">
        <v>37</v>
      </c>
      <c r="F12" s="27">
        <v>3</v>
      </c>
      <c r="G12" s="8"/>
      <c r="H12" s="15">
        <f t="shared" si="0"/>
        <v>41</v>
      </c>
      <c r="I12" s="1">
        <f t="shared" si="1"/>
        <v>2.4390243902439024</v>
      </c>
      <c r="J12" s="20">
        <f t="shared" si="2"/>
        <v>90.243902439024396</v>
      </c>
      <c r="K12" s="20">
        <f t="shared" si="3"/>
        <v>7.3170731707317067</v>
      </c>
      <c r="M12" s="20">
        <f>AVERAGE(I12:I14)</f>
        <v>9.0212163382895092</v>
      </c>
      <c r="N12" s="20">
        <f>AVERAGE(J12:J14)</f>
        <v>88.539759271466593</v>
      </c>
      <c r="O12" s="20">
        <f>AVERAGE(K12:K14)</f>
        <v>2.4390243902439024</v>
      </c>
      <c r="Q12" s="1">
        <f>STDEV(I12:I14)</f>
        <v>5.8255319462221236</v>
      </c>
      <c r="R12" s="1">
        <f>STDEV(J12:J14)</f>
        <v>1.902882623131988</v>
      </c>
      <c r="S12" s="1">
        <f>STDEV(K12:K14)</f>
        <v>4.2245141648021391</v>
      </c>
    </row>
    <row r="13" spans="1:23" x14ac:dyDescent="0.2">
      <c r="A13" s="5"/>
      <c r="B13" s="16"/>
      <c r="C13" s="26" t="s">
        <v>15</v>
      </c>
      <c r="D13" s="27">
        <v>4</v>
      </c>
      <c r="E13" s="27">
        <v>32</v>
      </c>
      <c r="F13" s="27">
        <v>0</v>
      </c>
      <c r="G13" s="8"/>
      <c r="H13" s="15">
        <f t="shared" si="0"/>
        <v>36</v>
      </c>
      <c r="I13" s="1">
        <f t="shared" si="1"/>
        <v>11.111111111111111</v>
      </c>
      <c r="J13" s="20">
        <f t="shared" si="2"/>
        <v>88.888888888888886</v>
      </c>
      <c r="K13" s="20">
        <f t="shared" si="3"/>
        <v>0</v>
      </c>
    </row>
    <row r="14" spans="1:23" x14ac:dyDescent="0.2">
      <c r="A14" s="5"/>
      <c r="B14" s="16"/>
      <c r="C14" s="26" t="s">
        <v>16</v>
      </c>
      <c r="D14" s="27">
        <v>5</v>
      </c>
      <c r="E14" s="27">
        <v>32</v>
      </c>
      <c r="F14" s="27">
        <v>0</v>
      </c>
      <c r="G14" s="8"/>
      <c r="H14" s="15">
        <f t="shared" si="0"/>
        <v>37</v>
      </c>
      <c r="I14" s="1">
        <f t="shared" si="1"/>
        <v>13.513513513513514</v>
      </c>
      <c r="J14" s="20">
        <f t="shared" si="2"/>
        <v>86.486486486486484</v>
      </c>
      <c r="K14" s="20">
        <f t="shared" si="3"/>
        <v>0</v>
      </c>
    </row>
    <row r="15" spans="1:23" x14ac:dyDescent="0.2">
      <c r="A15" s="5"/>
      <c r="B15" s="2"/>
    </row>
    <row r="16" spans="1:23" x14ac:dyDescent="0.2">
      <c r="A16" s="5"/>
      <c r="B16" s="28"/>
    </row>
    <row r="17" spans="1:2" x14ac:dyDescent="0.2">
      <c r="A17" s="5"/>
      <c r="B17" s="28"/>
    </row>
    <row r="18" spans="1:2" x14ac:dyDescent="0.2">
      <c r="A18" s="5"/>
      <c r="B18" s="2"/>
    </row>
  </sheetData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9A08-A263-AA45-840B-DF4859B30DEA}">
  <dimension ref="A1:N42"/>
  <sheetViews>
    <sheetView topLeftCell="A26" workbookViewId="0">
      <selection activeCell="L47" sqref="L47"/>
    </sheetView>
  </sheetViews>
  <sheetFormatPr baseColWidth="10" defaultColWidth="12.5" defaultRowHeight="15" x14ac:dyDescent="0.2"/>
  <cols>
    <col min="1" max="7" width="12.5" style="29"/>
    <col min="8" max="8" width="14.83203125" style="29" customWidth="1"/>
    <col min="9" max="16384" width="12.5" style="29"/>
  </cols>
  <sheetData>
    <row r="1" spans="1:13" x14ac:dyDescent="0.2">
      <c r="A1" s="29" t="s">
        <v>81</v>
      </c>
    </row>
    <row r="2" spans="1:13" x14ac:dyDescent="0.2">
      <c r="A2" s="31" t="s">
        <v>82</v>
      </c>
    </row>
    <row r="3" spans="1:13" x14ac:dyDescent="0.2">
      <c r="E3" s="48" t="s">
        <v>13</v>
      </c>
      <c r="F3" s="48"/>
      <c r="G3" s="48"/>
      <c r="H3" s="48"/>
      <c r="I3" s="47" t="s">
        <v>22</v>
      </c>
      <c r="J3" s="47"/>
      <c r="K3" s="42"/>
      <c r="L3" s="42"/>
      <c r="M3" s="42"/>
    </row>
    <row r="4" spans="1:13" x14ac:dyDescent="0.2">
      <c r="D4" s="29" t="s">
        <v>23</v>
      </c>
      <c r="E4" s="30" t="s">
        <v>26</v>
      </c>
      <c r="F4" s="30" t="s">
        <v>27</v>
      </c>
      <c r="G4" s="30" t="s">
        <v>28</v>
      </c>
      <c r="H4" s="30" t="s">
        <v>65</v>
      </c>
      <c r="I4" s="29" t="s">
        <v>24</v>
      </c>
      <c r="J4" s="29" t="s">
        <v>25</v>
      </c>
    </row>
    <row r="5" spans="1:13" x14ac:dyDescent="0.2">
      <c r="D5" s="52" t="s">
        <v>83</v>
      </c>
      <c r="E5" s="29">
        <v>55</v>
      </c>
      <c r="F5" s="29">
        <v>82</v>
      </c>
      <c r="G5" s="29">
        <v>64</v>
      </c>
      <c r="H5" s="29">
        <v>86</v>
      </c>
      <c r="I5" s="29">
        <v>77</v>
      </c>
      <c r="J5" s="29">
        <v>76</v>
      </c>
    </row>
    <row r="6" spans="1:13" x14ac:dyDescent="0.2">
      <c r="D6" s="52"/>
      <c r="E6" s="29">
        <v>86</v>
      </c>
      <c r="F6" s="29">
        <v>59</v>
      </c>
      <c r="G6" s="29">
        <v>71</v>
      </c>
      <c r="H6" s="29">
        <v>85</v>
      </c>
      <c r="I6" s="29">
        <v>33</v>
      </c>
      <c r="J6" s="29">
        <v>60</v>
      </c>
    </row>
    <row r="7" spans="1:13" x14ac:dyDescent="0.2">
      <c r="D7" s="52"/>
      <c r="E7" s="29">
        <v>87</v>
      </c>
      <c r="F7" s="29">
        <v>87</v>
      </c>
      <c r="G7" s="29">
        <v>86</v>
      </c>
      <c r="H7" s="29">
        <v>15</v>
      </c>
      <c r="I7" s="29">
        <v>52</v>
      </c>
      <c r="J7" s="29">
        <v>53</v>
      </c>
    </row>
    <row r="8" spans="1:13" x14ac:dyDescent="0.2">
      <c r="D8" s="52"/>
      <c r="E8" s="29">
        <v>88</v>
      </c>
      <c r="F8" s="29">
        <v>80</v>
      </c>
      <c r="G8" s="29">
        <v>76</v>
      </c>
      <c r="H8" s="29">
        <v>90</v>
      </c>
      <c r="I8" s="29">
        <v>78</v>
      </c>
      <c r="J8" s="29">
        <v>82</v>
      </c>
    </row>
    <row r="9" spans="1:13" x14ac:dyDescent="0.2">
      <c r="D9" s="52"/>
      <c r="E9" s="29">
        <v>49</v>
      </c>
      <c r="F9" s="29">
        <v>89</v>
      </c>
      <c r="G9" s="29">
        <v>75</v>
      </c>
      <c r="H9" s="29">
        <v>75</v>
      </c>
      <c r="I9" s="29">
        <v>80</v>
      </c>
      <c r="J9" s="29">
        <v>61</v>
      </c>
    </row>
    <row r="10" spans="1:13" x14ac:dyDescent="0.2">
      <c r="D10" s="52"/>
      <c r="E10" s="29">
        <v>81</v>
      </c>
      <c r="F10" s="29">
        <v>74</v>
      </c>
      <c r="G10" s="29">
        <v>90</v>
      </c>
      <c r="H10" s="29">
        <v>78</v>
      </c>
      <c r="I10" s="29">
        <v>86</v>
      </c>
      <c r="J10" s="29">
        <v>85</v>
      </c>
    </row>
    <row r="11" spans="1:13" x14ac:dyDescent="0.2">
      <c r="D11" s="52"/>
      <c r="E11" s="29">
        <v>89</v>
      </c>
      <c r="F11" s="29">
        <v>79</v>
      </c>
      <c r="G11" s="29">
        <v>90</v>
      </c>
      <c r="H11" s="29">
        <v>78</v>
      </c>
      <c r="I11" s="29">
        <v>86</v>
      </c>
      <c r="J11" s="29">
        <v>17</v>
      </c>
    </row>
    <row r="12" spans="1:13" x14ac:dyDescent="0.2">
      <c r="D12" s="52"/>
      <c r="E12" s="29">
        <v>86</v>
      </c>
      <c r="F12" s="29">
        <v>85</v>
      </c>
      <c r="G12" s="29">
        <v>85</v>
      </c>
      <c r="H12" s="29">
        <v>90</v>
      </c>
      <c r="I12" s="29">
        <v>79</v>
      </c>
      <c r="J12" s="29">
        <v>81</v>
      </c>
    </row>
    <row r="13" spans="1:13" x14ac:dyDescent="0.2">
      <c r="D13" s="52"/>
      <c r="E13" s="29">
        <v>62</v>
      </c>
      <c r="F13" s="29">
        <v>74</v>
      </c>
      <c r="G13" s="29">
        <v>89</v>
      </c>
      <c r="H13" s="29">
        <v>74</v>
      </c>
      <c r="I13" s="29">
        <v>84</v>
      </c>
      <c r="J13" s="29">
        <v>72</v>
      </c>
    </row>
    <row r="14" spans="1:13" x14ac:dyDescent="0.2">
      <c r="D14" s="52"/>
      <c r="E14" s="29">
        <v>25</v>
      </c>
      <c r="F14" s="29">
        <v>57</v>
      </c>
      <c r="G14" s="29">
        <v>89</v>
      </c>
      <c r="H14" s="29">
        <v>49</v>
      </c>
      <c r="I14" s="29">
        <v>55</v>
      </c>
      <c r="J14" s="29">
        <v>79</v>
      </c>
    </row>
    <row r="15" spans="1:13" x14ac:dyDescent="0.2">
      <c r="D15" s="52"/>
      <c r="E15" s="29">
        <v>63</v>
      </c>
      <c r="F15" s="29">
        <v>73</v>
      </c>
      <c r="G15" s="29">
        <v>81</v>
      </c>
      <c r="H15" s="29">
        <v>78</v>
      </c>
      <c r="I15" s="29">
        <v>70</v>
      </c>
      <c r="J15" s="29">
        <v>82</v>
      </c>
    </row>
    <row r="16" spans="1:13" x14ac:dyDescent="0.2">
      <c r="D16" s="52"/>
      <c r="E16" s="29">
        <v>56</v>
      </c>
      <c r="F16" s="29">
        <v>88</v>
      </c>
      <c r="G16" s="29">
        <v>61</v>
      </c>
      <c r="H16" s="29">
        <v>88</v>
      </c>
      <c r="I16" s="29">
        <v>75</v>
      </c>
      <c r="J16" s="29">
        <v>86</v>
      </c>
    </row>
    <row r="17" spans="2:10" x14ac:dyDescent="0.2">
      <c r="D17" s="52"/>
      <c r="E17" s="29">
        <v>90</v>
      </c>
      <c r="F17" s="29">
        <v>76</v>
      </c>
      <c r="G17" s="29">
        <v>87</v>
      </c>
      <c r="H17" s="29">
        <v>68</v>
      </c>
      <c r="I17" s="29">
        <v>71</v>
      </c>
      <c r="J17" s="29">
        <v>44</v>
      </c>
    </row>
    <row r="18" spans="2:10" x14ac:dyDescent="0.2">
      <c r="D18" s="52"/>
      <c r="E18" s="29">
        <v>67</v>
      </c>
      <c r="F18" s="29">
        <v>76</v>
      </c>
      <c r="G18" s="29">
        <v>89</v>
      </c>
      <c r="H18" s="29">
        <v>76</v>
      </c>
      <c r="I18" s="29">
        <v>42</v>
      </c>
      <c r="J18" s="29">
        <v>86</v>
      </c>
    </row>
    <row r="19" spans="2:10" x14ac:dyDescent="0.2">
      <c r="D19" s="52"/>
      <c r="E19" s="29">
        <v>88</v>
      </c>
      <c r="F19" s="29">
        <v>40</v>
      </c>
      <c r="G19" s="29">
        <v>76</v>
      </c>
      <c r="H19" s="29">
        <v>81</v>
      </c>
      <c r="I19" s="29">
        <v>75</v>
      </c>
      <c r="J19" s="29">
        <v>60</v>
      </c>
    </row>
    <row r="20" spans="2:10" x14ac:dyDescent="0.2">
      <c r="D20" s="52"/>
      <c r="E20" s="29">
        <v>88</v>
      </c>
      <c r="F20" s="29">
        <v>41</v>
      </c>
      <c r="G20" s="29">
        <v>84</v>
      </c>
      <c r="H20" s="29">
        <v>75</v>
      </c>
      <c r="I20" s="29">
        <v>84</v>
      </c>
      <c r="J20" s="29">
        <v>89</v>
      </c>
    </row>
    <row r="21" spans="2:10" x14ac:dyDescent="0.2">
      <c r="D21" s="52"/>
      <c r="E21" s="29">
        <v>85</v>
      </c>
      <c r="F21" s="29">
        <v>87</v>
      </c>
      <c r="G21" s="29">
        <v>88</v>
      </c>
      <c r="H21" s="29">
        <v>90</v>
      </c>
      <c r="I21" s="29">
        <v>50</v>
      </c>
      <c r="J21" s="29">
        <v>67</v>
      </c>
    </row>
    <row r="22" spans="2:10" x14ac:dyDescent="0.2">
      <c r="D22" s="52"/>
      <c r="E22" s="29">
        <v>82</v>
      </c>
      <c r="F22" s="29">
        <v>90</v>
      </c>
      <c r="G22" s="29">
        <v>53</v>
      </c>
      <c r="H22" s="29">
        <v>89</v>
      </c>
      <c r="I22" s="29">
        <v>84</v>
      </c>
      <c r="J22" s="29">
        <v>81</v>
      </c>
    </row>
    <row r="23" spans="2:10" x14ac:dyDescent="0.2">
      <c r="D23" s="52"/>
      <c r="E23" s="29">
        <v>88</v>
      </c>
      <c r="F23" s="29">
        <v>59</v>
      </c>
      <c r="G23" s="29">
        <v>90</v>
      </c>
      <c r="H23" s="29">
        <v>78</v>
      </c>
      <c r="I23" s="29">
        <v>78</v>
      </c>
      <c r="J23" s="29">
        <v>88</v>
      </c>
    </row>
    <row r="24" spans="2:10" x14ac:dyDescent="0.2">
      <c r="D24" s="52"/>
      <c r="F24" s="29">
        <v>90</v>
      </c>
      <c r="G24" s="29">
        <v>90</v>
      </c>
      <c r="H24" s="29">
        <v>88</v>
      </c>
      <c r="J24" s="29">
        <v>42</v>
      </c>
    </row>
    <row r="25" spans="2:10" x14ac:dyDescent="0.2">
      <c r="D25" s="52"/>
      <c r="G25" s="29">
        <v>89</v>
      </c>
      <c r="J25" s="29">
        <v>84</v>
      </c>
    </row>
    <row r="26" spans="2:10" x14ac:dyDescent="0.2">
      <c r="D26" s="52"/>
      <c r="G26" s="29">
        <v>85</v>
      </c>
      <c r="J26" s="29">
        <v>88</v>
      </c>
    </row>
    <row r="27" spans="2:10" x14ac:dyDescent="0.2">
      <c r="D27" s="52"/>
      <c r="G27" s="29">
        <v>85</v>
      </c>
      <c r="J27" s="29">
        <v>64</v>
      </c>
    </row>
    <row r="28" spans="2:10" x14ac:dyDescent="0.2">
      <c r="D28" s="52"/>
      <c r="G28" s="29">
        <v>82</v>
      </c>
      <c r="J28" s="29">
        <v>84</v>
      </c>
    </row>
    <row r="29" spans="2:10" x14ac:dyDescent="0.2">
      <c r="D29" s="52"/>
      <c r="G29" s="29">
        <v>85</v>
      </c>
      <c r="J29" s="29">
        <v>77</v>
      </c>
    </row>
    <row r="30" spans="2:10" x14ac:dyDescent="0.2">
      <c r="D30" s="52"/>
      <c r="J30" s="29">
        <v>77</v>
      </c>
    </row>
    <row r="32" spans="2:10" x14ac:dyDescent="0.2">
      <c r="B32" s="31" t="s">
        <v>84</v>
      </c>
    </row>
    <row r="33" spans="2:14" ht="16" x14ac:dyDescent="0.2">
      <c r="N33" s="43"/>
    </row>
    <row r="34" spans="2:14" ht="16" x14ac:dyDescent="0.2">
      <c r="B34" s="29" t="s">
        <v>21</v>
      </c>
      <c r="C34" s="48" t="s">
        <v>13</v>
      </c>
      <c r="D34" s="48"/>
      <c r="E34" s="48"/>
      <c r="F34" s="48"/>
      <c r="G34" s="48"/>
      <c r="H34" s="47" t="s">
        <v>22</v>
      </c>
      <c r="I34" s="47"/>
      <c r="J34" s="47"/>
      <c r="M34" s="43"/>
    </row>
    <row r="35" spans="2:14" ht="16" x14ac:dyDescent="0.2">
      <c r="B35" s="29" t="s">
        <v>85</v>
      </c>
      <c r="C35" s="30" t="s">
        <v>26</v>
      </c>
      <c r="D35" s="30" t="s">
        <v>27</v>
      </c>
      <c r="E35" s="30" t="s">
        <v>28</v>
      </c>
      <c r="F35" s="30" t="s">
        <v>65</v>
      </c>
      <c r="G35" s="30" t="s">
        <v>57</v>
      </c>
      <c r="H35" s="29" t="s">
        <v>24</v>
      </c>
      <c r="I35" s="29" t="s">
        <v>25</v>
      </c>
      <c r="J35" s="30" t="s">
        <v>57</v>
      </c>
      <c r="K35" s="44" t="s">
        <v>59</v>
      </c>
      <c r="M35" s="43"/>
    </row>
    <row r="36" spans="2:14" ht="16" x14ac:dyDescent="0.2">
      <c r="B36" s="29" t="s">
        <v>86</v>
      </c>
      <c r="M36" s="43"/>
    </row>
    <row r="37" spans="2:14" ht="16" x14ac:dyDescent="0.2">
      <c r="B37" s="29" t="s">
        <v>87</v>
      </c>
      <c r="C37" s="40">
        <f>COUNTIF(E$5:E$32,"&gt;=75")/COUNT(E$5:E$32)</f>
        <v>0.63157894736842102</v>
      </c>
      <c r="D37" s="40">
        <f>COUNTIF(F$5:F$32,"&gt;=75")/COUNT(F$5:F$32)</f>
        <v>0.6</v>
      </c>
      <c r="E37" s="40">
        <f>COUNTIF(G$5:G$32,"&gt;=75")/COUNT(G$5:G$32)</f>
        <v>0.84</v>
      </c>
      <c r="F37" s="40">
        <f>COUNTIF(H$5:H$32,"&gt;=75")/COUNT(H$5:H$32)</f>
        <v>0.8</v>
      </c>
      <c r="G37" s="41">
        <f>AVERAGE(C37:F37)</f>
        <v>0.71789473684210514</v>
      </c>
      <c r="H37" s="40">
        <f>COUNTIF(I$5:I$32,"&gt;=75")/COUNT(I$5:I$32)</f>
        <v>0.63157894736842102</v>
      </c>
      <c r="I37" s="40">
        <f>COUNTIF(J$5:J$32,"&gt;=75")/COUNT(J$5:J$32)</f>
        <v>0.61538461538461542</v>
      </c>
      <c r="J37" s="40">
        <f>AVERAGE(H37:I37)</f>
        <v>0.62348178137651822</v>
      </c>
      <c r="K37" s="43">
        <f t="shared" ref="K37:K42" si="0">_xlfn.T.TEST(C37:F37,H37:I37,2,2)</f>
        <v>0.35302339600964827</v>
      </c>
      <c r="L37" s="29" t="s">
        <v>62</v>
      </c>
    </row>
    <row r="38" spans="2:14" ht="16" x14ac:dyDescent="0.2">
      <c r="B38" s="29" t="s">
        <v>88</v>
      </c>
      <c r="C38" s="40">
        <f>COUNTIF(E$5:E$32,"&gt;=60")/COUNT(E$5:E$32)-C37</f>
        <v>0.15789473684210531</v>
      </c>
      <c r="D38" s="40">
        <f>COUNTIF(F$5:F$32,"&gt;=60")/COUNT(F$5:F$32)-D37</f>
        <v>0.15000000000000002</v>
      </c>
      <c r="E38" s="40">
        <f>COUNTIF(G$5:G$32,"&gt;=60")/COUNT(G$5:G$32)-E37</f>
        <v>0.12</v>
      </c>
      <c r="F38" s="40">
        <f>COUNTIF(H$5:H$32,"&gt;=60")/COUNT(H$5:H$32)-F37</f>
        <v>9.9999999999999978E-2</v>
      </c>
      <c r="G38" s="41">
        <f t="shared" ref="G38:G42" si="1">AVERAGE(C38:F38)</f>
        <v>0.13197368421052633</v>
      </c>
      <c r="H38" s="40">
        <f>COUNTIF(I$5:I$32,"&gt;=60")/COUNT(I$5:I$32)-H37</f>
        <v>0.10526315789473684</v>
      </c>
      <c r="I38" s="40">
        <f>COUNTIF(J$5:J$32,"&gt;=60")/COUNT(J$5:J$32)-I37</f>
        <v>0.23076923076923073</v>
      </c>
      <c r="J38" s="40">
        <f t="shared" ref="J38:J42" si="2">AVERAGE(H38:I38)</f>
        <v>0.16801619433198378</v>
      </c>
      <c r="K38" s="43">
        <f t="shared" si="0"/>
        <v>0.45281385104170396</v>
      </c>
      <c r="L38" s="29" t="s">
        <v>62</v>
      </c>
    </row>
    <row r="39" spans="2:14" ht="16" x14ac:dyDescent="0.2">
      <c r="B39" s="29" t="s">
        <v>89</v>
      </c>
      <c r="C39" s="40">
        <f>COUNTIF(E$5:E$32,"&gt;=45")/COUNT(E$5:E$32)-SUM(C37:C38)</f>
        <v>0.1578947368421052</v>
      </c>
      <c r="D39" s="40">
        <f>COUNTIF(F$5:F$32,"&gt;=45")/COUNT(F$5:F$32)-SUM(D37:D38)</f>
        <v>0.15000000000000002</v>
      </c>
      <c r="E39" s="40">
        <f>COUNTIF(G$5:G$32,"&gt;=45")/COUNT(G$5:G$32)-SUM(E37:E38)</f>
        <v>4.0000000000000036E-2</v>
      </c>
      <c r="F39" s="40">
        <f>COUNTIF(H$5:H$32,"&gt;=45")/COUNT(H$5:H$32)-SUM(F37:F38)</f>
        <v>4.9999999999999933E-2</v>
      </c>
      <c r="G39" s="41">
        <f t="shared" si="1"/>
        <v>9.9473684210526298E-2</v>
      </c>
      <c r="H39" s="40">
        <f>COUNTIF(I$5:I$32,"&gt;=45")/COUNT(I$5:I$32)-SUM(H37:H38)</f>
        <v>0.15789473684210531</v>
      </c>
      <c r="I39" s="40">
        <f>COUNTIF(J$5:J$32,"&gt;=45")/COUNT(J$5:J$32)-SUM(I37:I38)</f>
        <v>3.8461538461538436E-2</v>
      </c>
      <c r="J39" s="40">
        <f t="shared" si="2"/>
        <v>9.8178137651821873E-2</v>
      </c>
      <c r="K39" s="43">
        <f t="shared" si="0"/>
        <v>0.98375761715900745</v>
      </c>
      <c r="L39" s="29" t="s">
        <v>62</v>
      </c>
    </row>
    <row r="40" spans="2:14" ht="16" x14ac:dyDescent="0.2">
      <c r="B40" s="29" t="s">
        <v>90</v>
      </c>
      <c r="C40" s="40">
        <f>COUNTIF(E$5:E$32,"&gt;=30")/COUNT(E$5:E$32)-SUM(C37:C39)</f>
        <v>0</v>
      </c>
      <c r="D40" s="40">
        <f>COUNTIF(F$5:F$32,"&gt;=30")/COUNT(F$5:F$32)-SUM(D37:D39)</f>
        <v>9.9999999999999978E-2</v>
      </c>
      <c r="E40" s="40">
        <f>COUNTIF(G$5:G$32,"&gt;=30")/COUNT(G$5:G$32)-SUM(E37:E39)</f>
        <v>0</v>
      </c>
      <c r="F40" s="40">
        <f>COUNTIF(H$5:H$32,"&gt;=30")/COUNT(H$5:H$32)-SUM(F37:F39)</f>
        <v>0</v>
      </c>
      <c r="G40" s="41">
        <f t="shared" si="1"/>
        <v>2.4999999999999994E-2</v>
      </c>
      <c r="H40" s="40">
        <f>COUNTIF(I$5:I$32,"&gt;=30")/COUNT(I$5:I$32)-SUM(H37:H39)</f>
        <v>0.10526315789473684</v>
      </c>
      <c r="I40" s="40">
        <f>COUNTIF(J$5:J$32,"&gt;=30")/COUNT(J$5:J$32)-SUM(I37:I39)</f>
        <v>7.6923076923076983E-2</v>
      </c>
      <c r="J40" s="40">
        <f t="shared" si="2"/>
        <v>9.109311740890691E-2</v>
      </c>
      <c r="K40" s="43">
        <f t="shared" si="0"/>
        <v>0.16109367775846573</v>
      </c>
      <c r="L40" s="29" t="s">
        <v>62</v>
      </c>
    </row>
    <row r="41" spans="2:14" ht="16" x14ac:dyDescent="0.2">
      <c r="B41" s="29" t="s">
        <v>91</v>
      </c>
      <c r="C41" s="40">
        <f>COUNTIF(E$5:E$32,"&gt;=15")/COUNT(E$5:E$32)-SUM(C37:C40)</f>
        <v>5.2631578947368474E-2</v>
      </c>
      <c r="D41" s="40">
        <f>COUNTIF(F$5:F$32,"&gt;=15")/COUNT(F$5:F$32)-SUM(D37:D40)</f>
        <v>0</v>
      </c>
      <c r="E41" s="40">
        <f>COUNTIF(G$5:G$32,"&gt;=15")/COUNT(G$5:G$32)-SUM(E37:E40)</f>
        <v>0</v>
      </c>
      <c r="F41" s="40">
        <f>COUNTIF(H$5:H$32,"&gt;=15")/COUNT(H$5:H$32)-SUM(F37:F40)</f>
        <v>5.0000000000000044E-2</v>
      </c>
      <c r="G41" s="41">
        <f t="shared" si="1"/>
        <v>2.565789473684213E-2</v>
      </c>
      <c r="H41" s="40">
        <f>COUNTIF(I$5:I$32,"&gt;=15")/COUNT(I$5:I$32)-SUM(H37:H40)</f>
        <v>0</v>
      </c>
      <c r="I41" s="40">
        <f>COUNTIF(J$5:J$32,"&gt;=15")/COUNT(J$5:J$32)-SUM(I37:I40)</f>
        <v>3.8461538461538436E-2</v>
      </c>
      <c r="J41" s="40">
        <f t="shared" si="2"/>
        <v>1.9230769230769218E-2</v>
      </c>
      <c r="K41" s="43">
        <f t="shared" si="0"/>
        <v>0.8109807959253269</v>
      </c>
      <c r="L41" s="29" t="s">
        <v>62</v>
      </c>
    </row>
    <row r="42" spans="2:14" ht="16" x14ac:dyDescent="0.2">
      <c r="B42" s="29" t="s">
        <v>92</v>
      </c>
      <c r="C42" s="40">
        <f>COUNTIF(E$5:E$32,"&gt;=0")/COUNT(E$5:E$32)-SUM(C37:C41)</f>
        <v>0</v>
      </c>
      <c r="D42" s="40">
        <f>COUNTIF(F$5:F$32,"&gt;=0")/COUNT(F$5:F$32)-SUM(D37:D41)</f>
        <v>0</v>
      </c>
      <c r="E42" s="40">
        <f>COUNTIF(G$5:G$32,"&gt;=0")/COUNT(G$5:G$32)-SUM(E37:E41)</f>
        <v>0</v>
      </c>
      <c r="F42" s="40">
        <f>COUNTIF(H$5:H$32,"&gt;=0")/COUNT(H$5:H$32)-SUM(F37:F41)</f>
        <v>0</v>
      </c>
      <c r="G42" s="41">
        <f t="shared" si="1"/>
        <v>0</v>
      </c>
      <c r="H42" s="40">
        <f>COUNTIF(I$5:I$32,"&gt;=0")/COUNT(I$5:I$32)-SUM(H37:H41)</f>
        <v>0</v>
      </c>
      <c r="I42" s="40">
        <f>COUNTIF(J$5:J$32,"&gt;=0")/COUNT(J$5:J$32)-SUM(I37:I41)</f>
        <v>0</v>
      </c>
      <c r="J42" s="40">
        <f t="shared" si="2"/>
        <v>0</v>
      </c>
      <c r="K42" s="43" t="e">
        <f t="shared" si="0"/>
        <v>#DIV/0!</v>
      </c>
    </row>
  </sheetData>
  <mergeCells count="5">
    <mergeCell ref="E3:H3"/>
    <mergeCell ref="I3:J3"/>
    <mergeCell ref="D5:D30"/>
    <mergeCell ref="C34:G34"/>
    <mergeCell ref="H34:J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0A0B-5CE7-6F4E-857A-A9F5F07F891B}">
  <dimension ref="A1:M51"/>
  <sheetViews>
    <sheetView topLeftCell="A32" workbookViewId="0">
      <selection activeCell="L138" sqref="L138"/>
    </sheetView>
  </sheetViews>
  <sheetFormatPr baseColWidth="10" defaultColWidth="12.5" defaultRowHeight="15" x14ac:dyDescent="0.2"/>
  <cols>
    <col min="1" max="7" width="12.5" style="29"/>
    <col min="8" max="8" width="14.83203125" style="29" customWidth="1"/>
    <col min="9" max="16384" width="12.5" style="29"/>
  </cols>
  <sheetData>
    <row r="1" spans="1:13" x14ac:dyDescent="0.2">
      <c r="A1" s="29" t="s">
        <v>81</v>
      </c>
    </row>
    <row r="2" spans="1:13" x14ac:dyDescent="0.2">
      <c r="A2" s="29" t="s">
        <v>93</v>
      </c>
    </row>
    <row r="3" spans="1:13" x14ac:dyDescent="0.2">
      <c r="D3" s="29" t="s">
        <v>94</v>
      </c>
    </row>
    <row r="5" spans="1:13" x14ac:dyDescent="0.2">
      <c r="D5" s="29" t="s">
        <v>21</v>
      </c>
      <c r="E5" s="48" t="s">
        <v>13</v>
      </c>
      <c r="F5" s="48"/>
      <c r="G5" s="48"/>
      <c r="H5" s="48"/>
      <c r="I5" s="47" t="s">
        <v>22</v>
      </c>
      <c r="J5" s="47"/>
      <c r="K5" s="47"/>
      <c r="L5" s="47"/>
      <c r="M5" s="47"/>
    </row>
    <row r="6" spans="1:13" x14ac:dyDescent="0.2">
      <c r="D6" s="52" t="s">
        <v>83</v>
      </c>
      <c r="E6" s="30" t="s">
        <v>95</v>
      </c>
      <c r="F6" s="29" t="s">
        <v>96</v>
      </c>
      <c r="G6" s="29" t="s">
        <v>97</v>
      </c>
      <c r="H6" s="29" t="s">
        <v>98</v>
      </c>
      <c r="I6" s="29" t="s">
        <v>99</v>
      </c>
      <c r="J6" s="29" t="s">
        <v>100</v>
      </c>
      <c r="K6" s="29" t="s">
        <v>101</v>
      </c>
      <c r="L6" s="29" t="s">
        <v>102</v>
      </c>
      <c r="M6" s="29" t="s">
        <v>103</v>
      </c>
    </row>
    <row r="7" spans="1:13" x14ac:dyDescent="0.2">
      <c r="D7" s="52"/>
      <c r="E7" s="29">
        <v>86</v>
      </c>
      <c r="F7" s="29">
        <v>65</v>
      </c>
      <c r="G7" s="29">
        <v>65</v>
      </c>
      <c r="H7" s="29">
        <v>13</v>
      </c>
      <c r="I7" s="29">
        <v>88</v>
      </c>
      <c r="J7" s="29">
        <v>49</v>
      </c>
      <c r="K7" s="29">
        <v>86</v>
      </c>
      <c r="L7" s="29">
        <v>65</v>
      </c>
      <c r="M7" s="29">
        <v>90</v>
      </c>
    </row>
    <row r="8" spans="1:13" x14ac:dyDescent="0.2">
      <c r="D8" s="52"/>
      <c r="E8" s="29">
        <v>11</v>
      </c>
      <c r="F8" s="29">
        <v>46</v>
      </c>
      <c r="G8" s="29">
        <v>79</v>
      </c>
      <c r="H8" s="29">
        <v>86</v>
      </c>
      <c r="I8" s="29">
        <v>83</v>
      </c>
      <c r="J8" s="29">
        <v>75</v>
      </c>
      <c r="K8" s="29">
        <v>89</v>
      </c>
      <c r="L8" s="29">
        <v>86</v>
      </c>
      <c r="M8" s="29">
        <v>87</v>
      </c>
    </row>
    <row r="9" spans="1:13" x14ac:dyDescent="0.2">
      <c r="D9" s="52"/>
      <c r="E9" s="29">
        <v>55</v>
      </c>
      <c r="F9" s="29">
        <v>81</v>
      </c>
      <c r="G9" s="29">
        <v>70</v>
      </c>
      <c r="H9" s="29">
        <v>82</v>
      </c>
      <c r="I9" s="29">
        <v>21</v>
      </c>
      <c r="J9" s="29">
        <v>88</v>
      </c>
      <c r="K9" s="29">
        <v>62</v>
      </c>
      <c r="L9" s="29">
        <v>55</v>
      </c>
      <c r="M9" s="29">
        <v>88</v>
      </c>
    </row>
    <row r="10" spans="1:13" x14ac:dyDescent="0.2">
      <c r="D10" s="52"/>
      <c r="E10" s="29">
        <v>49</v>
      </c>
      <c r="F10" s="29">
        <v>82</v>
      </c>
      <c r="G10" s="29">
        <v>74</v>
      </c>
      <c r="H10" s="29">
        <v>83</v>
      </c>
      <c r="I10" s="29">
        <v>11</v>
      </c>
      <c r="J10" s="29">
        <v>34</v>
      </c>
      <c r="K10" s="29">
        <v>18</v>
      </c>
      <c r="L10" s="29">
        <v>70</v>
      </c>
      <c r="M10" s="29">
        <v>85</v>
      </c>
    </row>
    <row r="11" spans="1:13" x14ac:dyDescent="0.2">
      <c r="D11" s="52"/>
      <c r="E11" s="29">
        <v>71</v>
      </c>
      <c r="F11" s="29">
        <v>82</v>
      </c>
      <c r="G11" s="29">
        <v>85</v>
      </c>
      <c r="H11" s="29">
        <v>80</v>
      </c>
      <c r="I11" s="29">
        <v>74</v>
      </c>
      <c r="J11" s="29">
        <v>86</v>
      </c>
      <c r="K11" s="29">
        <v>90</v>
      </c>
      <c r="L11" s="29">
        <v>59</v>
      </c>
      <c r="M11" s="29">
        <v>54</v>
      </c>
    </row>
    <row r="12" spans="1:13" x14ac:dyDescent="0.2">
      <c r="D12" s="52"/>
      <c r="E12" s="29">
        <v>69</v>
      </c>
      <c r="F12" s="29">
        <v>82</v>
      </c>
      <c r="G12" s="29">
        <v>84</v>
      </c>
      <c r="H12" s="29">
        <v>86</v>
      </c>
      <c r="I12" s="29">
        <v>87</v>
      </c>
      <c r="J12" s="29">
        <v>71</v>
      </c>
      <c r="K12" s="29">
        <v>74</v>
      </c>
      <c r="L12" s="29">
        <v>56</v>
      </c>
      <c r="M12" s="29">
        <v>79</v>
      </c>
    </row>
    <row r="13" spans="1:13" x14ac:dyDescent="0.2">
      <c r="D13" s="52"/>
      <c r="E13" s="29">
        <v>77</v>
      </c>
      <c r="F13" s="29">
        <v>61</v>
      </c>
      <c r="G13" s="29">
        <v>76</v>
      </c>
      <c r="H13" s="29">
        <v>88</v>
      </c>
      <c r="I13" s="29">
        <v>55</v>
      </c>
      <c r="J13" s="29">
        <v>67</v>
      </c>
      <c r="K13" s="29">
        <v>58</v>
      </c>
      <c r="L13" s="29">
        <v>79</v>
      </c>
      <c r="M13" s="29">
        <v>75</v>
      </c>
    </row>
    <row r="14" spans="1:13" x14ac:dyDescent="0.2">
      <c r="D14" s="52"/>
      <c r="E14" s="29">
        <v>24</v>
      </c>
      <c r="F14" s="29">
        <v>54</v>
      </c>
      <c r="G14" s="29">
        <v>83</v>
      </c>
      <c r="H14" s="29">
        <v>83</v>
      </c>
      <c r="I14" s="29">
        <v>79</v>
      </c>
      <c r="J14" s="29">
        <v>81</v>
      </c>
      <c r="K14" s="29">
        <v>52</v>
      </c>
      <c r="L14" s="29">
        <v>78</v>
      </c>
      <c r="M14" s="29">
        <v>80</v>
      </c>
    </row>
    <row r="15" spans="1:13" x14ac:dyDescent="0.2">
      <c r="D15" s="52"/>
      <c r="E15" s="29">
        <v>89</v>
      </c>
      <c r="F15" s="29">
        <v>77</v>
      </c>
      <c r="G15" s="29">
        <v>71</v>
      </c>
      <c r="H15" s="29">
        <v>88</v>
      </c>
      <c r="I15" s="29">
        <v>52</v>
      </c>
      <c r="J15" s="29">
        <v>86</v>
      </c>
      <c r="K15" s="29">
        <v>68</v>
      </c>
      <c r="L15" s="29">
        <v>44</v>
      </c>
      <c r="M15" s="29">
        <v>73</v>
      </c>
    </row>
    <row r="16" spans="1:13" x14ac:dyDescent="0.2">
      <c r="D16" s="52"/>
      <c r="E16" s="29">
        <v>86</v>
      </c>
      <c r="F16" s="29">
        <v>90</v>
      </c>
      <c r="G16" s="29">
        <v>88</v>
      </c>
      <c r="H16" s="29">
        <v>71</v>
      </c>
      <c r="I16" s="29">
        <v>40</v>
      </c>
      <c r="J16" s="29">
        <v>78</v>
      </c>
      <c r="K16" s="29">
        <v>89</v>
      </c>
      <c r="L16" s="29">
        <v>47</v>
      </c>
      <c r="M16" s="29">
        <v>57</v>
      </c>
    </row>
    <row r="17" spans="4:13" x14ac:dyDescent="0.2">
      <c r="D17" s="52"/>
      <c r="E17" s="29">
        <v>88</v>
      </c>
      <c r="F17" s="29">
        <v>85</v>
      </c>
      <c r="G17" s="29">
        <v>75</v>
      </c>
      <c r="H17" s="29">
        <v>77</v>
      </c>
      <c r="I17" s="29">
        <v>82</v>
      </c>
      <c r="J17" s="29">
        <v>86</v>
      </c>
      <c r="K17" s="29">
        <v>86</v>
      </c>
      <c r="L17" s="29">
        <v>85</v>
      </c>
      <c r="M17" s="29">
        <v>71</v>
      </c>
    </row>
    <row r="18" spans="4:13" x14ac:dyDescent="0.2">
      <c r="D18" s="52"/>
      <c r="E18" s="29">
        <v>78</v>
      </c>
      <c r="F18" s="29">
        <v>25</v>
      </c>
      <c r="G18" s="29">
        <v>85</v>
      </c>
      <c r="H18" s="29">
        <v>73</v>
      </c>
      <c r="I18" s="29">
        <v>69</v>
      </c>
      <c r="J18" s="29">
        <v>73</v>
      </c>
      <c r="K18" s="29">
        <v>74</v>
      </c>
      <c r="L18" s="29">
        <v>54</v>
      </c>
      <c r="M18" s="29">
        <v>64</v>
      </c>
    </row>
    <row r="19" spans="4:13" x14ac:dyDescent="0.2">
      <c r="D19" s="52"/>
      <c r="E19" s="29">
        <v>55</v>
      </c>
      <c r="F19" s="29">
        <v>83</v>
      </c>
      <c r="G19" s="29">
        <v>90</v>
      </c>
      <c r="H19" s="29">
        <v>46</v>
      </c>
      <c r="I19" s="29">
        <v>86</v>
      </c>
      <c r="J19" s="29">
        <v>54</v>
      </c>
      <c r="K19" s="29">
        <v>82</v>
      </c>
      <c r="L19" s="29">
        <v>57</v>
      </c>
      <c r="M19" s="29">
        <v>44</v>
      </c>
    </row>
    <row r="20" spans="4:13" x14ac:dyDescent="0.2">
      <c r="D20" s="52"/>
      <c r="E20" s="29">
        <v>86</v>
      </c>
      <c r="F20" s="29">
        <v>46</v>
      </c>
      <c r="G20" s="29">
        <v>40</v>
      </c>
      <c r="H20" s="29">
        <v>72</v>
      </c>
      <c r="I20" s="29">
        <v>87</v>
      </c>
      <c r="J20" s="29">
        <v>80</v>
      </c>
      <c r="K20" s="29">
        <v>63</v>
      </c>
      <c r="L20" s="29">
        <v>46</v>
      </c>
      <c r="M20" s="29">
        <v>47</v>
      </c>
    </row>
    <row r="21" spans="4:13" x14ac:dyDescent="0.2">
      <c r="D21" s="52"/>
      <c r="E21" s="29">
        <v>79</v>
      </c>
      <c r="F21" s="29">
        <v>83</v>
      </c>
      <c r="G21" s="29">
        <v>80</v>
      </c>
      <c r="H21" s="29">
        <v>70</v>
      </c>
      <c r="I21" s="29">
        <v>56</v>
      </c>
      <c r="J21" s="29">
        <v>51</v>
      </c>
      <c r="K21" s="29">
        <v>69</v>
      </c>
      <c r="L21" s="29">
        <v>15</v>
      </c>
    </row>
    <row r="22" spans="4:13" x14ac:dyDescent="0.2">
      <c r="D22" s="52"/>
      <c r="F22" s="29">
        <v>54</v>
      </c>
      <c r="G22" s="29">
        <v>43</v>
      </c>
      <c r="H22" s="29">
        <v>82</v>
      </c>
      <c r="I22" s="29">
        <v>71</v>
      </c>
      <c r="J22" s="29">
        <v>75</v>
      </c>
      <c r="K22" s="29">
        <v>27</v>
      </c>
      <c r="L22" s="29">
        <v>59</v>
      </c>
    </row>
    <row r="23" spans="4:13" x14ac:dyDescent="0.2">
      <c r="D23" s="52"/>
      <c r="F23" s="29">
        <v>68</v>
      </c>
      <c r="G23" s="29">
        <v>52</v>
      </c>
      <c r="H23" s="29">
        <v>74</v>
      </c>
      <c r="J23" s="29">
        <v>84</v>
      </c>
      <c r="K23" s="29">
        <v>71</v>
      </c>
      <c r="L23" s="29">
        <v>82</v>
      </c>
    </row>
    <row r="24" spans="4:13" x14ac:dyDescent="0.2">
      <c r="D24" s="52"/>
      <c r="F24" s="29">
        <v>77</v>
      </c>
      <c r="G24" s="29">
        <v>7</v>
      </c>
      <c r="H24" s="29">
        <v>53</v>
      </c>
      <c r="J24" s="29">
        <v>77</v>
      </c>
      <c r="K24" s="29">
        <v>59</v>
      </c>
      <c r="L24" s="29">
        <v>68</v>
      </c>
    </row>
    <row r="25" spans="4:13" x14ac:dyDescent="0.2">
      <c r="D25" s="52"/>
      <c r="F25" s="29">
        <v>87</v>
      </c>
      <c r="G25" s="29">
        <v>75</v>
      </c>
      <c r="H25" s="29">
        <v>88</v>
      </c>
      <c r="J25" s="29">
        <v>74</v>
      </c>
      <c r="K25" s="29">
        <v>55</v>
      </c>
      <c r="L25" s="29">
        <v>80</v>
      </c>
    </row>
    <row r="26" spans="4:13" x14ac:dyDescent="0.2">
      <c r="D26" s="52"/>
      <c r="F26" s="29">
        <v>88</v>
      </c>
      <c r="G26" s="29">
        <v>82</v>
      </c>
      <c r="H26" s="29">
        <v>60</v>
      </c>
      <c r="J26" s="29">
        <v>80</v>
      </c>
      <c r="K26" s="29">
        <v>79</v>
      </c>
      <c r="L26" s="29">
        <v>80</v>
      </c>
    </row>
    <row r="27" spans="4:13" x14ac:dyDescent="0.2">
      <c r="D27" s="52"/>
      <c r="F27" s="29">
        <v>75</v>
      </c>
      <c r="G27" s="29">
        <v>59</v>
      </c>
      <c r="H27" s="29">
        <v>71</v>
      </c>
      <c r="J27" s="29">
        <v>72</v>
      </c>
      <c r="K27" s="29">
        <v>19</v>
      </c>
      <c r="L27" s="29">
        <v>65</v>
      </c>
    </row>
    <row r="28" spans="4:13" x14ac:dyDescent="0.2">
      <c r="D28" s="52"/>
      <c r="F28" s="29">
        <v>73</v>
      </c>
      <c r="G28" s="29">
        <v>63</v>
      </c>
      <c r="J28" s="29">
        <v>62</v>
      </c>
      <c r="K28" s="29">
        <v>81</v>
      </c>
      <c r="L28" s="29">
        <v>67</v>
      </c>
    </row>
    <row r="29" spans="4:13" x14ac:dyDescent="0.2">
      <c r="D29" s="52"/>
      <c r="F29" s="29">
        <v>66</v>
      </c>
      <c r="G29" s="29">
        <v>63</v>
      </c>
      <c r="J29" s="29">
        <v>35</v>
      </c>
      <c r="K29" s="29">
        <v>55</v>
      </c>
    </row>
    <row r="30" spans="4:13" x14ac:dyDescent="0.2">
      <c r="D30" s="52"/>
      <c r="G30" s="29">
        <v>83</v>
      </c>
      <c r="J30" s="29">
        <v>82</v>
      </c>
      <c r="K30" s="29">
        <v>74</v>
      </c>
    </row>
    <row r="31" spans="4:13" x14ac:dyDescent="0.2">
      <c r="D31" s="52"/>
      <c r="G31" s="29">
        <v>90</v>
      </c>
      <c r="J31" s="29">
        <v>76</v>
      </c>
      <c r="K31" s="29">
        <v>78</v>
      </c>
    </row>
    <row r="32" spans="4:13" x14ac:dyDescent="0.2">
      <c r="D32" s="52"/>
      <c r="G32" s="29">
        <v>89</v>
      </c>
      <c r="J32" s="29">
        <v>86</v>
      </c>
      <c r="K32" s="29">
        <v>61</v>
      </c>
    </row>
    <row r="33" spans="1:13" x14ac:dyDescent="0.2">
      <c r="D33" s="52"/>
      <c r="K33" s="29">
        <v>75</v>
      </c>
    </row>
    <row r="34" spans="1:13" x14ac:dyDescent="0.2">
      <c r="D34" s="52"/>
      <c r="K34" s="29">
        <v>77</v>
      </c>
    </row>
    <row r="35" spans="1:13" x14ac:dyDescent="0.2">
      <c r="D35" s="52"/>
      <c r="K35" s="29">
        <v>37</v>
      </c>
    </row>
    <row r="36" spans="1:13" x14ac:dyDescent="0.2">
      <c r="D36" s="52"/>
      <c r="K36" s="29">
        <v>76</v>
      </c>
    </row>
    <row r="37" spans="1:13" x14ac:dyDescent="0.2">
      <c r="D37" s="52"/>
      <c r="K37" s="29">
        <v>31</v>
      </c>
    </row>
    <row r="38" spans="1:13" x14ac:dyDescent="0.2">
      <c r="D38" s="52"/>
      <c r="K38" s="29">
        <v>80</v>
      </c>
    </row>
    <row r="39" spans="1:13" x14ac:dyDescent="0.2">
      <c r="D39" s="52"/>
      <c r="K39" s="29">
        <v>71</v>
      </c>
    </row>
    <row r="40" spans="1:13" x14ac:dyDescent="0.2">
      <c r="D40" s="52"/>
      <c r="K40" s="29">
        <v>73</v>
      </c>
    </row>
    <row r="41" spans="1:13" x14ac:dyDescent="0.2">
      <c r="D41" s="52"/>
      <c r="K41" s="29">
        <v>83</v>
      </c>
    </row>
    <row r="42" spans="1:13" x14ac:dyDescent="0.2">
      <c r="B42" s="31" t="s">
        <v>104</v>
      </c>
      <c r="D42" s="45"/>
    </row>
    <row r="44" spans="1:13" x14ac:dyDescent="0.2">
      <c r="B44" s="29" t="s">
        <v>21</v>
      </c>
      <c r="C44" s="48" t="s">
        <v>13</v>
      </c>
      <c r="D44" s="48"/>
      <c r="E44" s="48"/>
      <c r="F44" s="48"/>
      <c r="G44" s="48"/>
      <c r="H44" s="47" t="s">
        <v>22</v>
      </c>
      <c r="I44" s="47"/>
      <c r="J44" s="47"/>
      <c r="K44" s="47"/>
      <c r="L44" s="47"/>
      <c r="M44" s="47"/>
    </row>
    <row r="45" spans="1:13" x14ac:dyDescent="0.2">
      <c r="B45" s="29" t="s">
        <v>23</v>
      </c>
      <c r="C45" s="30" t="s">
        <v>26</v>
      </c>
      <c r="D45" s="30" t="s">
        <v>27</v>
      </c>
      <c r="E45" s="30" t="s">
        <v>28</v>
      </c>
      <c r="F45" s="30" t="s">
        <v>65</v>
      </c>
      <c r="G45" s="30" t="s">
        <v>57</v>
      </c>
      <c r="H45" s="30" t="s">
        <v>24</v>
      </c>
      <c r="I45" s="30" t="s">
        <v>25</v>
      </c>
      <c r="J45" s="30" t="s">
        <v>105</v>
      </c>
      <c r="K45" s="30" t="s">
        <v>106</v>
      </c>
      <c r="L45" s="30" t="s">
        <v>107</v>
      </c>
      <c r="M45" s="30" t="s">
        <v>57</v>
      </c>
    </row>
    <row r="46" spans="1:13" ht="16" x14ac:dyDescent="0.2">
      <c r="A46" s="54" t="s">
        <v>86</v>
      </c>
      <c r="B46" s="29" t="s">
        <v>108</v>
      </c>
      <c r="C46" s="40">
        <f>COUNTIF(E$7:E$41,"&gt;75")/COUNT(E$7:E$41)</f>
        <v>0.53333333333333333</v>
      </c>
      <c r="D46" s="40">
        <f t="shared" ref="D46:F46" si="0">COUNTIF(F$7:F$41,"&gt;75")/COUNT(F$7:F$41)</f>
        <v>0.52173913043478259</v>
      </c>
      <c r="E46" s="40">
        <f t="shared" si="0"/>
        <v>0.5</v>
      </c>
      <c r="F46" s="40">
        <f t="shared" si="0"/>
        <v>0.52380952380952384</v>
      </c>
      <c r="G46" s="46">
        <f>AVERAGE(C46:F46)</f>
        <v>0.51972049689440991</v>
      </c>
      <c r="H46" s="40">
        <f>COUNTIF(I$7:I$41,"&gt;75")/COUNT(I$7:I$41)</f>
        <v>0.4375</v>
      </c>
      <c r="I46" s="40">
        <f t="shared" ref="I46:L46" si="1">COUNTIF(J$7:J$41,"&gt;75")/COUNT(J$7:J$41)</f>
        <v>0.5</v>
      </c>
      <c r="J46" s="40">
        <f t="shared" si="1"/>
        <v>0.37142857142857144</v>
      </c>
      <c r="K46" s="40">
        <f t="shared" si="1"/>
        <v>0.31818181818181818</v>
      </c>
      <c r="L46" s="40">
        <f t="shared" si="1"/>
        <v>0.42857142857142855</v>
      </c>
      <c r="M46" s="41">
        <f>AVERAGE(H46:L46)</f>
        <v>0.41113636363636363</v>
      </c>
    </row>
    <row r="47" spans="1:13" ht="16" x14ac:dyDescent="0.2">
      <c r="A47" s="54"/>
      <c r="B47" s="29" t="s">
        <v>109</v>
      </c>
      <c r="C47" s="40">
        <f>(COUNTIF(E$7:E$41,"&gt;60")/COUNT(E$7:E$41)-C46)</f>
        <v>0.1333333333333333</v>
      </c>
      <c r="D47" s="40">
        <f t="shared" ref="D47:F47" si="2">(COUNTIF(F$7:F$41,"&gt;60")/COUNT(F$7:F$41)-D46)</f>
        <v>0.26086956521739135</v>
      </c>
      <c r="E47" s="40">
        <f t="shared" si="2"/>
        <v>0.30769230769230771</v>
      </c>
      <c r="F47" s="40">
        <f t="shared" si="2"/>
        <v>0.2857142857142857</v>
      </c>
      <c r="G47" s="46">
        <f t="shared" ref="G47:G51" si="3">AVERAGE(C47:F47)</f>
        <v>0.24690237298932952</v>
      </c>
      <c r="H47" s="40">
        <f>COUNTIF(I$7:I$41,"&gt;60")/COUNT(I$7:I$41)-H46</f>
        <v>0.1875</v>
      </c>
      <c r="I47" s="40">
        <f t="shared" ref="I47:L47" si="4">COUNTIF(J$7:J$41,"&gt;60")/COUNT(J$7:J$41)-I46</f>
        <v>0.30769230769230771</v>
      </c>
      <c r="J47" s="40">
        <f t="shared" si="4"/>
        <v>0.34285714285714286</v>
      </c>
      <c r="K47" s="40">
        <f t="shared" si="4"/>
        <v>0.22727272727272724</v>
      </c>
      <c r="L47" s="40">
        <f t="shared" si="4"/>
        <v>0.28571428571428575</v>
      </c>
      <c r="M47" s="41">
        <f t="shared" ref="M47:M51" si="5">AVERAGE(H47:L47)</f>
        <v>0.27020729270729271</v>
      </c>
    </row>
    <row r="48" spans="1:13" ht="16" x14ac:dyDescent="0.2">
      <c r="A48" s="54"/>
      <c r="B48" s="29" t="s">
        <v>110</v>
      </c>
      <c r="C48" s="40">
        <f>(COUNTIF(E$7:E$41,"&gt;45")/COUNT(E$7:E$41)-(C46+C47))</f>
        <v>0.20000000000000007</v>
      </c>
      <c r="D48" s="40">
        <f t="shared" ref="D48:F48" si="6">(COUNTIF(F$7:F$41,"&gt;45")/COUNT(F$7:F$41)-(D46+D47))</f>
        <v>0.17391304347826086</v>
      </c>
      <c r="E48" s="40">
        <f t="shared" si="6"/>
        <v>7.6923076923076872E-2</v>
      </c>
      <c r="F48" s="40">
        <f t="shared" si="6"/>
        <v>0.14285714285714279</v>
      </c>
      <c r="G48" s="46">
        <f t="shared" si="3"/>
        <v>0.14842331581462015</v>
      </c>
      <c r="H48" s="40">
        <f>(COUNTIF(I7:I41,"&gt;45")/COUNT(I7:I41)-H46-H47)</f>
        <v>0.1875</v>
      </c>
      <c r="I48" s="40">
        <f t="shared" ref="I48:L48" si="7">(COUNTIF(J7:J41,"&gt;45")/COUNT(J7:J41)-I46-I47)</f>
        <v>0.11538461538461542</v>
      </c>
      <c r="J48" s="40">
        <f t="shared" si="7"/>
        <v>0.14285714285714279</v>
      </c>
      <c r="K48" s="40">
        <f t="shared" si="7"/>
        <v>0.36363636363636359</v>
      </c>
      <c r="L48" s="40">
        <f t="shared" si="7"/>
        <v>0.21428571428571425</v>
      </c>
      <c r="M48" s="41">
        <f t="shared" si="5"/>
        <v>0.20473276723276718</v>
      </c>
    </row>
    <row r="49" spans="1:13" ht="16" x14ac:dyDescent="0.2">
      <c r="A49" s="54"/>
      <c r="B49" s="29" t="s">
        <v>111</v>
      </c>
      <c r="C49" s="40">
        <f>(COUNTIF(E$7:E$41,"&gt;30")/COUNT(E$7:E$41)-(C47+C48+C46))</f>
        <v>0</v>
      </c>
      <c r="D49" s="40">
        <f t="shared" ref="D49:F49" si="8">(COUNTIF(F$7:F$41,"&gt;30")/COUNT(F$7:F$41)-(D47+D48+D46))</f>
        <v>0</v>
      </c>
      <c r="E49" s="40">
        <f t="shared" si="8"/>
        <v>7.6923076923076983E-2</v>
      </c>
      <c r="F49" s="40">
        <f t="shared" si="8"/>
        <v>0</v>
      </c>
      <c r="G49" s="46">
        <f t="shared" si="3"/>
        <v>1.9230769230769246E-2</v>
      </c>
      <c r="H49" s="40">
        <f>COUNTIF(I$7:I$41,"&gt;30")/COUNT(I$7:I$41)-H48-H47-H46</f>
        <v>6.25E-2</v>
      </c>
      <c r="I49" s="40">
        <f t="shared" ref="I49:L49" si="9">COUNTIF(J$7:J$41,"&gt;30")/COUNT(J$7:J$41)-I48-I47-I46</f>
        <v>7.6923076923076872E-2</v>
      </c>
      <c r="J49" s="40">
        <f t="shared" si="9"/>
        <v>5.7142857142857162E-2</v>
      </c>
      <c r="K49" s="40">
        <f t="shared" si="9"/>
        <v>4.5454545454545636E-2</v>
      </c>
      <c r="L49" s="40">
        <f t="shared" si="9"/>
        <v>7.1428571428571452E-2</v>
      </c>
      <c r="M49" s="41">
        <f t="shared" si="5"/>
        <v>6.2689810189810222E-2</v>
      </c>
    </row>
    <row r="50" spans="1:13" ht="16" x14ac:dyDescent="0.2">
      <c r="A50" s="54"/>
      <c r="B50" s="29" t="s">
        <v>112</v>
      </c>
      <c r="C50" s="40">
        <f>COUNTIF(E7:E41,"&gt;15")/COUNT(E7:E41)-C46-C48-C47-C49</f>
        <v>6.6666666666666652E-2</v>
      </c>
      <c r="D50" s="40">
        <f t="shared" ref="D50:F50" si="10">COUNTIF(F7:F41,"&gt;15")/COUNT(F7:F41)-D46-D48-D47-D49</f>
        <v>4.3478260869565188E-2</v>
      </c>
      <c r="E50" s="40">
        <f t="shared" si="10"/>
        <v>0</v>
      </c>
      <c r="F50" s="40">
        <f t="shared" si="10"/>
        <v>0</v>
      </c>
      <c r="G50" s="46">
        <f t="shared" si="3"/>
        <v>2.753623188405796E-2</v>
      </c>
      <c r="H50" s="40">
        <f>COUNTIF(I$7:I$41,"&gt;15")/COUNT(I$7:I$41)-H49-H48-H47-H46</f>
        <v>6.25E-2</v>
      </c>
      <c r="I50" s="40">
        <f t="shared" ref="I50:L50" si="11">COUNTIF(J$7:J$41,"&gt;15")/COUNT(J$7:J$41)-I49-I48-I47-I46</f>
        <v>0</v>
      </c>
      <c r="J50" s="40">
        <f t="shared" si="11"/>
        <v>8.5714285714285743E-2</v>
      </c>
      <c r="K50" s="40">
        <f t="shared" si="11"/>
        <v>0</v>
      </c>
      <c r="L50" s="40">
        <f t="shared" si="11"/>
        <v>0</v>
      </c>
      <c r="M50" s="41">
        <f t="shared" si="5"/>
        <v>2.9642857142857148E-2</v>
      </c>
    </row>
    <row r="51" spans="1:13" ht="16" x14ac:dyDescent="0.2">
      <c r="A51" s="54"/>
      <c r="B51" s="29" t="s">
        <v>113</v>
      </c>
      <c r="C51" s="41">
        <f>1-SUM(C46:C50)</f>
        <v>6.6666666666666652E-2</v>
      </c>
      <c r="D51" s="41">
        <f t="shared" ref="D51:F51" si="12">1-SUM(D46:D50)</f>
        <v>0</v>
      </c>
      <c r="E51" s="41">
        <f t="shared" si="12"/>
        <v>3.8461538461538436E-2</v>
      </c>
      <c r="F51" s="41">
        <f t="shared" si="12"/>
        <v>4.7619047619047672E-2</v>
      </c>
      <c r="G51" s="46">
        <f t="shared" si="3"/>
        <v>3.818681318681319E-2</v>
      </c>
      <c r="H51" s="40">
        <f>COUNTIF(I$7:I$41,"&gt;0")/COUNT(I$7:I$41)-H50-H49-H48-H47-H46</f>
        <v>6.25E-2</v>
      </c>
      <c r="I51" s="40">
        <f t="shared" ref="I51:L51" si="13">COUNTIF(J$7:J$41,"&gt;0")/COUNT(J$7:J$41)-I50-I49-I48-I47-I46</f>
        <v>0</v>
      </c>
      <c r="J51" s="40">
        <f t="shared" si="13"/>
        <v>0</v>
      </c>
      <c r="K51" s="40">
        <f t="shared" si="13"/>
        <v>4.5454545454545414E-2</v>
      </c>
      <c r="L51" s="40">
        <f t="shared" si="13"/>
        <v>0</v>
      </c>
      <c r="M51" s="41">
        <f t="shared" si="5"/>
        <v>2.1590909090909084E-2</v>
      </c>
    </row>
  </sheetData>
  <mergeCells count="6">
    <mergeCell ref="A46:A51"/>
    <mergeCell ref="E5:H5"/>
    <mergeCell ref="I5:M5"/>
    <mergeCell ref="D6:D41"/>
    <mergeCell ref="C44:G44"/>
    <mergeCell ref="H44:M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Fig2-supplement 1d</vt:lpstr>
      <vt:lpstr>Fig2-supplement 1e</vt:lpstr>
      <vt:lpstr>Fig2-supplement 1g</vt:lpstr>
      <vt:lpstr>Fig2-supplement 1i</vt:lpstr>
      <vt:lpstr>Fig2-supplement 1j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Luders</dc:creator>
  <cp:lastModifiedBy>Jens Luders</cp:lastModifiedBy>
  <dcterms:created xsi:type="dcterms:W3CDTF">2021-07-28T10:28:16Z</dcterms:created>
  <dcterms:modified xsi:type="dcterms:W3CDTF">2021-07-28T11:11:39Z</dcterms:modified>
</cp:coreProperties>
</file>