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luders/G Drive IRB/Work in progress/Manuscripts/augmin ko mouse paper/RevCommons/Submission/Submission revised/eLife/eLife Figures revised/Source data files quantifications/"/>
    </mc:Choice>
  </mc:AlternateContent>
  <xr:revisionPtr revIDLastSave="0" documentId="8_{A6C13F2D-660F-0C41-AB63-D5BC03959E3E}" xr6:coauthVersionLast="36" xr6:coauthVersionMax="36" xr10:uidLastSave="{00000000-0000-0000-0000-000000000000}"/>
  <bookViews>
    <workbookView xWindow="1720" yWindow="1320" windowWidth="27240" windowHeight="16440" activeTab="1" xr2:uid="{AE579932-258D-6340-BC2C-166A5C09F774}"/>
  </bookViews>
  <sheets>
    <sheet name="Fig3d-thalamus" sheetId="2" r:id="rId1"/>
    <sheet name="Fig.3d-cortex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3" l="1"/>
  <c r="V8" i="3"/>
  <c r="J8" i="3"/>
  <c r="AH6" i="3"/>
  <c r="AH8" i="3" s="1"/>
  <c r="AG6" i="3"/>
  <c r="AG8" i="3" s="1"/>
  <c r="AH10" i="3" s="1"/>
  <c r="K18" i="3" s="1"/>
  <c r="AE6" i="3"/>
  <c r="AD6" i="3"/>
  <c r="AD8" i="3" s="1"/>
  <c r="AE10" i="3" s="1"/>
  <c r="J18" i="3" s="1"/>
  <c r="AB6" i="3"/>
  <c r="AB8" i="3" s="1"/>
  <c r="AA6" i="3"/>
  <c r="AA8" i="3" s="1"/>
  <c r="Z6" i="3"/>
  <c r="Z8" i="3" s="1"/>
  <c r="Y6" i="3"/>
  <c r="Y8" i="3" s="1"/>
  <c r="X6" i="3"/>
  <c r="X8" i="3" s="1"/>
  <c r="W6" i="3"/>
  <c r="W8" i="3" s="1"/>
  <c r="V6" i="3"/>
  <c r="T6" i="3"/>
  <c r="T8" i="3" s="1"/>
  <c r="S6" i="3"/>
  <c r="S8" i="3" s="1"/>
  <c r="R6" i="3"/>
  <c r="R8" i="3" s="1"/>
  <c r="Q6" i="3"/>
  <c r="Q8" i="3" s="1"/>
  <c r="N6" i="3"/>
  <c r="N8" i="3" s="1"/>
  <c r="M6" i="3"/>
  <c r="M8" i="3" s="1"/>
  <c r="L6" i="3"/>
  <c r="L8" i="3" s="1"/>
  <c r="M10" i="3" s="1"/>
  <c r="E18" i="3" s="1"/>
  <c r="J6" i="3"/>
  <c r="I6" i="3"/>
  <c r="I8" i="3" s="1"/>
  <c r="H6" i="3"/>
  <c r="H8" i="3" s="1"/>
  <c r="I10" i="3" s="1"/>
  <c r="D18" i="3" s="1"/>
  <c r="F6" i="3"/>
  <c r="F8" i="3" s="1"/>
  <c r="E6" i="3"/>
  <c r="E8" i="3" s="1"/>
  <c r="F10" i="3" s="1"/>
  <c r="C18" i="3" s="1"/>
  <c r="C6" i="3"/>
  <c r="C8" i="3" s="1"/>
  <c r="B6" i="3"/>
  <c r="B8" i="3" s="1"/>
  <c r="C10" i="3" s="1"/>
  <c r="B18" i="3" s="1"/>
  <c r="AJ50" i="2"/>
  <c r="AI50" i="2"/>
  <c r="AF50" i="2"/>
  <c r="AE50" i="2"/>
  <c r="AD50" i="2"/>
  <c r="X50" i="2"/>
  <c r="W50" i="2"/>
  <c r="U50" i="2"/>
  <c r="T50" i="2"/>
  <c r="F50" i="2"/>
  <c r="E50" i="2"/>
  <c r="D50" i="2"/>
  <c r="C50" i="2"/>
  <c r="B22" i="2"/>
  <c r="D21" i="2"/>
  <c r="O12" i="2"/>
  <c r="L12" i="2"/>
  <c r="B21" i="2" s="1"/>
  <c r="AU8" i="2"/>
  <c r="AV12" i="2" s="1"/>
  <c r="AR8" i="2"/>
  <c r="AF8" i="2"/>
  <c r="AE8" i="2"/>
  <c r="AD8" i="2"/>
  <c r="AC8" i="2"/>
  <c r="AB8" i="2"/>
  <c r="AG12" i="2" s="1"/>
  <c r="Z8" i="2"/>
  <c r="Z12" i="2" s="1"/>
  <c r="Y8" i="2"/>
  <c r="W8" i="2"/>
  <c r="V8" i="2"/>
  <c r="U8" i="2"/>
  <c r="T8" i="2"/>
  <c r="T12" i="2" s="1"/>
  <c r="O8" i="2"/>
  <c r="N8" i="2"/>
  <c r="L8" i="2"/>
  <c r="K8" i="2"/>
  <c r="J8" i="2"/>
  <c r="H8" i="2"/>
  <c r="G8" i="2"/>
  <c r="H12" i="2" s="1"/>
  <c r="B20" i="2" s="1"/>
  <c r="E8" i="2"/>
  <c r="D8" i="2"/>
  <c r="C8" i="2"/>
  <c r="D12" i="2" s="1"/>
  <c r="B19" i="2" s="1"/>
  <c r="BB6" i="2"/>
  <c r="BB8" i="2" s="1"/>
  <c r="BA6" i="2"/>
  <c r="BA8" i="2" s="1"/>
  <c r="AY6" i="2"/>
  <c r="AY8" i="2" s="1"/>
  <c r="AX6" i="2"/>
  <c r="AX8" i="2" s="1"/>
  <c r="AY12" i="2" s="1"/>
  <c r="E20" i="2" s="1"/>
  <c r="AU6" i="2"/>
  <c r="AR6" i="2"/>
  <c r="AP6" i="2"/>
  <c r="AP8" i="2" s="1"/>
  <c r="AO6" i="2"/>
  <c r="AO8" i="2" s="1"/>
  <c r="AP12" i="2" s="1"/>
  <c r="D20" i="2" s="1"/>
  <c r="AL6" i="2"/>
  <c r="AL8" i="2" s="1"/>
  <c r="AL12" i="2" s="1"/>
  <c r="D19" i="2" s="1"/>
  <c r="AJ6" i="2"/>
  <c r="AJ8" i="2" s="1"/>
  <c r="AI6" i="2"/>
  <c r="AI8" i="2" s="1"/>
  <c r="AJ12" i="2" s="1"/>
  <c r="R6" i="2"/>
  <c r="R8" i="2" s="1"/>
  <c r="Q6" i="2"/>
  <c r="Q8" i="2" s="1"/>
  <c r="AB50" i="2" l="1"/>
  <c r="C22" i="2"/>
  <c r="AC50" i="2"/>
  <c r="D25" i="2"/>
  <c r="E28" i="2"/>
  <c r="D26" i="2"/>
  <c r="W10" i="3"/>
  <c r="I18" i="3" s="1"/>
  <c r="BB12" i="2"/>
  <c r="E21" i="2" s="1"/>
  <c r="AA50" i="2"/>
  <c r="C21" i="2"/>
  <c r="E19" i="2"/>
  <c r="V50" i="2"/>
  <c r="Z50" i="2"/>
  <c r="C20" i="2"/>
  <c r="F18" i="3"/>
  <c r="G18" i="3"/>
  <c r="Y50" i="2"/>
  <c r="C19" i="2"/>
  <c r="R10" i="3"/>
  <c r="H18" i="3" s="1"/>
  <c r="R12" i="2"/>
  <c r="B23" i="2" s="1"/>
  <c r="C28" i="2" s="1"/>
  <c r="B26" i="2" l="1"/>
  <c r="M18" i="3"/>
  <c r="L18" i="3"/>
  <c r="B25" i="2"/>
  <c r="C26" i="2"/>
  <c r="E31" i="2"/>
  <c r="C25" i="2"/>
  <c r="E25" i="2"/>
  <c r="E26" i="2"/>
  <c r="N18" i="3"/>
</calcChain>
</file>

<file path=xl/sharedStrings.xml><?xml version="1.0" encoding="utf-8"?>
<sst xmlns="http://schemas.openxmlformats.org/spreadsheetml/2006/main" count="188" uniqueCount="119">
  <si>
    <t>&gt;&gt;&gt; E13.5 THALAMUS</t>
  </si>
  <si>
    <t>Genotype:</t>
  </si>
  <si>
    <t>CONTROL</t>
  </si>
  <si>
    <t>Haus6 cKO</t>
  </si>
  <si>
    <t>p53 KO Control</t>
  </si>
  <si>
    <t>Haus6 cKO; p53 KO</t>
  </si>
  <si>
    <t>Embryo:</t>
  </si>
  <si>
    <t>Ctr - 1</t>
  </si>
  <si>
    <t>Ctr - 2</t>
  </si>
  <si>
    <t>Ctr - 3</t>
  </si>
  <si>
    <t>Ctr - 4</t>
  </si>
  <si>
    <t>Ctr - 5</t>
  </si>
  <si>
    <t>cKO - 1</t>
  </si>
  <si>
    <t>cKO - 2</t>
  </si>
  <si>
    <t>cKO - 3</t>
  </si>
  <si>
    <t>cKO - 4</t>
  </si>
  <si>
    <t>p53 Ctr - 1</t>
  </si>
  <si>
    <t>p53 Ctr - 2</t>
  </si>
  <si>
    <t>p53 Ctr - 3</t>
  </si>
  <si>
    <t>double KO - 1</t>
  </si>
  <si>
    <t>double KO - 2</t>
  </si>
  <si>
    <t>double KO - 3</t>
  </si>
  <si>
    <t>Section #</t>
  </si>
  <si>
    <t>Ctr - 1.1</t>
  </si>
  <si>
    <t>Ctr - 1.2</t>
  </si>
  <si>
    <t>Ctr - 1.3</t>
  </si>
  <si>
    <t>Ctr - 2.1</t>
  </si>
  <si>
    <t>Ctr - 2.2</t>
  </si>
  <si>
    <t>Ctr - 3.1</t>
  </si>
  <si>
    <t>Ctr - 3.2</t>
  </si>
  <si>
    <t>Ctr - 3.3</t>
  </si>
  <si>
    <t>Ctr - 4.1</t>
  </si>
  <si>
    <t>Ctr - 4.2</t>
  </si>
  <si>
    <t>Ctr - 5.1</t>
  </si>
  <si>
    <t>Ctr - 5.2</t>
  </si>
  <si>
    <t>cKO - 1.1</t>
  </si>
  <si>
    <t>cKO - 1.2</t>
  </si>
  <si>
    <t>cKO - 1.3</t>
  </si>
  <si>
    <t>cKO - 1.4</t>
  </si>
  <si>
    <t>cKO - 2.1</t>
  </si>
  <si>
    <t>cKO - 2.2</t>
  </si>
  <si>
    <t>cKO - 3.1</t>
  </si>
  <si>
    <t>cKO - 3.2</t>
  </si>
  <si>
    <t>cKO - 3.3</t>
  </si>
  <si>
    <t>cKO - 3.4</t>
  </si>
  <si>
    <t>cKO - 3.5</t>
  </si>
  <si>
    <t>cKO - 4.1</t>
  </si>
  <si>
    <t>cKO - 4.2</t>
  </si>
  <si>
    <t>p53 Ctr - 1.1</t>
  </si>
  <si>
    <t>p53 Ctr - 2.1</t>
  </si>
  <si>
    <t>p53 Ctr - 2.2</t>
  </si>
  <si>
    <t>p53 Ctr - 3.1</t>
  </si>
  <si>
    <t>doubke KO - 1.1</t>
  </si>
  <si>
    <t>doubke KO - 1.2</t>
  </si>
  <si>
    <t>double KO - 2.1</t>
  </si>
  <si>
    <t>double KO - 2.2</t>
  </si>
  <si>
    <t>double KO - 3.1</t>
  </si>
  <si>
    <t>double KO - 3.2</t>
  </si>
  <si>
    <t>Area (100 um)2</t>
  </si>
  <si>
    <t># CC3 + cells</t>
  </si>
  <si>
    <t>CC3+ cell density</t>
  </si>
  <si>
    <t>Average</t>
  </si>
  <si>
    <t>Cleaved C3 + cell density</t>
  </si>
  <si>
    <t>CC3 +</t>
  </si>
  <si>
    <t>Cleaved C3 +</t>
  </si>
  <si>
    <t>Haus6 single cKO</t>
  </si>
  <si>
    <t>SUMMARY RESULTS:</t>
  </si>
  <si>
    <t>Density CC3 + cells in the E13.5 thalamus</t>
  </si>
  <si>
    <t>Embryo #:</t>
  </si>
  <si>
    <t>Control</t>
  </si>
  <si>
    <t>Haus6 cKO (single)</t>
  </si>
  <si>
    <t>Haus6/p53 double KO</t>
  </si>
  <si>
    <t>Standar Desviation</t>
  </si>
  <si>
    <t>t.test</t>
  </si>
  <si>
    <t>Haus6 cKO vs Control</t>
  </si>
  <si>
    <t>double KO vs p53 KO</t>
  </si>
  <si>
    <t>P-value</t>
  </si>
  <si>
    <t>**</t>
  </si>
  <si>
    <t>*</t>
  </si>
  <si>
    <t>double KO vs single cKO</t>
  </si>
  <si>
    <t>t.test control vs single</t>
  </si>
  <si>
    <t>t.test p53 ko vs double</t>
  </si>
  <si>
    <t>Single ko</t>
  </si>
  <si>
    <t>p53 KO</t>
  </si>
  <si>
    <t>st dev</t>
  </si>
  <si>
    <t>***</t>
  </si>
  <si>
    <t>&gt;&gt; E13.5 CORTEX</t>
  </si>
  <si>
    <t>Haus6 cKO; p53 KO (double KO)</t>
  </si>
  <si>
    <t>p53 Ctr - 4</t>
  </si>
  <si>
    <t>double KO - 4</t>
  </si>
  <si>
    <t>Section #:</t>
  </si>
  <si>
    <t>p53 Ctr - 1.2</t>
  </si>
  <si>
    <t>p53 Ctr - 3.2</t>
  </si>
  <si>
    <t>p53 Ctr - 3.3</t>
  </si>
  <si>
    <t>p53 Ctr - 4.1</t>
  </si>
  <si>
    <t>p53 Ctr - 4.2</t>
  </si>
  <si>
    <t>p53 Ctr - 4.3</t>
  </si>
  <si>
    <t>double KO - 1.1</t>
  </si>
  <si>
    <t>double KO - 1.2</t>
  </si>
  <si>
    <t>double KO - 1.3</t>
  </si>
  <si>
    <t>double KO - 1.4</t>
  </si>
  <si>
    <t>double KO - 2.3</t>
  </si>
  <si>
    <t>double KO - 2.4</t>
  </si>
  <si>
    <t>double KO - 2.5</t>
  </si>
  <si>
    <t>double KO - 2.6</t>
  </si>
  <si>
    <t>double KO - 2.7</t>
  </si>
  <si>
    <t>double KO - 4.1</t>
  </si>
  <si>
    <t>double KO - 4.2</t>
  </si>
  <si>
    <t>Area um2</t>
  </si>
  <si>
    <t>Area (100 um2)</t>
  </si>
  <si>
    <t>Density CC3 +</t>
  </si>
  <si>
    <t>&gt; DATA SUMMARY:</t>
  </si>
  <si>
    <t>E13.5 Cortex</t>
  </si>
  <si>
    <t>p53 KO control</t>
  </si>
  <si>
    <t>Sample</t>
  </si>
  <si>
    <t>Stdev</t>
  </si>
  <si>
    <t>St dev</t>
  </si>
  <si>
    <t>t.test - p53 KO Control vs p53KO;Haus6cko (double KO) - P-value: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</si>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</sst>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2" borderId="0" xfId="1" applyFill="1" applyAlignment="1">
      <alignment horizontal="center"/>
    </xf>
    <xf numFmtId="0" fontId="1" fillId="3" borderId="0" xfId="1" applyFill="1" applyAlignment="1">
      <alignment horizontal="center"/>
    </xf>
    <xf numFmtId="0" fontId="1" fillId="4" borderId="0" xfId="1" applyFill="1" applyAlignment="1">
      <alignment horizontal="center"/>
    </xf>
    <xf numFmtId="0" fontId="1" fillId="0" borderId="0" xfId="1" applyFill="1" applyAlignment="1"/>
    <xf numFmtId="0" fontId="1" fillId="5" borderId="0" xfId="1" applyFill="1" applyAlignment="1">
      <alignment horizontal="center"/>
    </xf>
    <xf numFmtId="0" fontId="1" fillId="0" borderId="0" xfId="1" applyFill="1"/>
    <xf numFmtId="0" fontId="1" fillId="0" borderId="0" xfId="1" applyFill="1" applyAlignment="1">
      <alignment horizontal="center"/>
    </xf>
    <xf numFmtId="0" fontId="1" fillId="0" borderId="0" xfId="1" applyFill="1" applyAlignment="1">
      <alignment horizontal="center"/>
    </xf>
    <xf numFmtId="164" fontId="1" fillId="0" borderId="0" xfId="1" applyNumberFormat="1" applyFill="1" applyAlignment="1">
      <alignment horizontal="center"/>
    </xf>
    <xf numFmtId="2" fontId="1" fillId="0" borderId="0" xfId="1" applyNumberFormat="1" applyFill="1" applyAlignment="1">
      <alignment horizontal="center"/>
    </xf>
    <xf numFmtId="2" fontId="1" fillId="0" borderId="0" xfId="1" applyNumberFormat="1" applyFill="1"/>
    <xf numFmtId="0" fontId="1" fillId="2" borderId="0" xfId="1" applyFill="1" applyAlignment="1">
      <alignment horizontal="center"/>
    </xf>
    <xf numFmtId="0" fontId="1" fillId="3" borderId="0" xfId="1" applyFill="1" applyAlignment="1">
      <alignment horizontal="center"/>
    </xf>
    <xf numFmtId="0" fontId="1" fillId="4" borderId="0" xfId="1" applyFill="1" applyAlignment="1">
      <alignment horizontal="center"/>
    </xf>
    <xf numFmtId="0" fontId="1" fillId="5" borderId="0" xfId="1" applyFill="1" applyAlignment="1">
      <alignment horizontal="center"/>
    </xf>
    <xf numFmtId="0" fontId="2" fillId="0" borderId="0" xfId="1" applyFont="1"/>
    <xf numFmtId="0" fontId="1" fillId="0" borderId="0" xfId="1" applyAlignment="1">
      <alignment horizontal="center"/>
    </xf>
    <xf numFmtId="0" fontId="1" fillId="6" borderId="0" xfId="1" applyFill="1"/>
    <xf numFmtId="0" fontId="1" fillId="3" borderId="0" xfId="1" applyFill="1"/>
    <xf numFmtId="0" fontId="1" fillId="5" borderId="0" xfId="1" applyFill="1"/>
    <xf numFmtId="2" fontId="1" fillId="0" borderId="0" xfId="1" applyNumberFormat="1"/>
    <xf numFmtId="2" fontId="1" fillId="0" borderId="0" xfId="1" applyNumberFormat="1" applyAlignment="1">
      <alignment horizontal="center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0" fontId="2" fillId="7" borderId="0" xfId="1" applyFont="1" applyFill="1" applyAlignment="1">
      <alignment horizontal="center"/>
    </xf>
    <xf numFmtId="0" fontId="2" fillId="5" borderId="0" xfId="1" applyFont="1" applyFill="1" applyAlignment="1">
      <alignment horizontal="center"/>
    </xf>
    <xf numFmtId="0" fontId="1" fillId="0" borderId="1" xfId="1" applyBorder="1" applyAlignment="1">
      <alignment horizontal="center"/>
    </xf>
    <xf numFmtId="0" fontId="1" fillId="6" borderId="0" xfId="1" applyFill="1" applyAlignment="1">
      <alignment horizontal="center"/>
    </xf>
  </cellXfs>
  <cellStyles count="2">
    <cellStyle name="Normal" xfId="0" builtinId="0"/>
    <cellStyle name="Normal 2" xfId="1" xr:uid="{6856E27B-B186-AD4B-8787-3379A5E25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77AAF-D29E-F541-ACAC-40CE64B2A65F}">
  <dimension ref="A1:BB50"/>
  <sheetViews>
    <sheetView topLeftCell="A11" workbookViewId="0">
      <selection activeCell="C34" sqref="C34"/>
    </sheetView>
  </sheetViews>
  <sheetFormatPr baseColWidth="10" defaultColWidth="8.83203125" defaultRowHeight="15" x14ac:dyDescent="0.2"/>
  <cols>
    <col min="1" max="1" width="10.5" style="1" customWidth="1"/>
    <col min="2" max="2" width="15.83203125" style="1" customWidth="1"/>
    <col min="3" max="5" width="17.5" style="1" customWidth="1"/>
    <col min="6" max="6" width="8.83203125" style="1" customWidth="1"/>
    <col min="7" max="7" width="13.83203125" style="1" customWidth="1"/>
    <col min="8" max="8" width="14.5" style="1" customWidth="1"/>
    <col min="9" max="9" width="7.1640625" style="1" customWidth="1"/>
    <col min="10" max="12" width="11.5" style="1" customWidth="1"/>
    <col min="13" max="13" width="3.83203125" style="1" customWidth="1"/>
    <col min="14" max="15" width="14.83203125" style="1" customWidth="1"/>
    <col min="16" max="16" width="3.5" style="1" customWidth="1"/>
    <col min="17" max="19" width="8.83203125" style="1"/>
    <col min="20" max="20" width="12.1640625" style="2" customWidth="1"/>
    <col min="21" max="21" width="9" style="1" customWidth="1"/>
    <col min="22" max="22" width="8.1640625" style="1" customWidth="1"/>
    <col min="23" max="23" width="9.1640625" style="1" customWidth="1"/>
    <col min="24" max="24" width="5" style="1" customWidth="1"/>
    <col min="25" max="25" width="12.1640625" style="1" customWidth="1"/>
    <col min="26" max="26" width="17.5" style="2" customWidth="1"/>
    <col min="27" max="27" width="5" style="1" customWidth="1"/>
    <col min="28" max="32" width="9.5" style="1" customWidth="1"/>
    <col min="33" max="33" width="8.83203125" style="1"/>
    <col min="34" max="34" width="4.6640625" style="1" customWidth="1"/>
    <col min="35" max="37" width="8.83203125" style="1"/>
    <col min="38" max="45" width="12.1640625" style="1" customWidth="1"/>
    <col min="46" max="46" width="8.83203125" style="1"/>
    <col min="47" max="54" width="15.5" style="1" customWidth="1"/>
    <col min="55" max="16384" width="8.83203125" style="1"/>
  </cols>
  <sheetData>
    <row r="1" spans="1:54" x14ac:dyDescent="0.2">
      <c r="A1" s="1" t="s">
        <v>0</v>
      </c>
    </row>
    <row r="2" spans="1:54" x14ac:dyDescent="0.2">
      <c r="B2" s="1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T2" s="4" t="s">
        <v>3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L2" s="5" t="s">
        <v>4</v>
      </c>
      <c r="AM2" s="5"/>
      <c r="AN2" s="5"/>
      <c r="AO2" s="5"/>
      <c r="AP2" s="5"/>
      <c r="AQ2" s="5"/>
      <c r="AR2" s="5"/>
      <c r="AS2" s="5"/>
      <c r="AT2" s="6"/>
      <c r="AU2" s="7" t="s">
        <v>5</v>
      </c>
      <c r="AV2" s="7"/>
      <c r="AW2" s="7"/>
      <c r="AX2" s="7"/>
      <c r="AY2" s="7"/>
      <c r="AZ2" s="7"/>
      <c r="BA2" s="7"/>
      <c r="BB2" s="7"/>
    </row>
    <row r="3" spans="1:54" s="8" customFormat="1" x14ac:dyDescent="0.2">
      <c r="T3" s="9"/>
      <c r="Z3" s="9"/>
    </row>
    <row r="4" spans="1:54" s="8" customFormat="1" x14ac:dyDescent="0.2">
      <c r="B4" s="8" t="s">
        <v>6</v>
      </c>
      <c r="C4" s="10" t="s">
        <v>7</v>
      </c>
      <c r="D4" s="10"/>
      <c r="E4" s="10"/>
      <c r="G4" s="10" t="s">
        <v>8</v>
      </c>
      <c r="H4" s="10"/>
      <c r="J4" s="10" t="s">
        <v>9</v>
      </c>
      <c r="K4" s="10"/>
      <c r="L4" s="10"/>
      <c r="N4" s="10" t="s">
        <v>10</v>
      </c>
      <c r="O4" s="10"/>
      <c r="Q4" s="10" t="s">
        <v>11</v>
      </c>
      <c r="R4" s="10"/>
      <c r="T4" s="10" t="s">
        <v>12</v>
      </c>
      <c r="U4" s="10"/>
      <c r="V4" s="10"/>
      <c r="W4" s="10"/>
      <c r="Y4" s="10" t="s">
        <v>13</v>
      </c>
      <c r="Z4" s="10"/>
      <c r="AB4" s="10" t="s">
        <v>14</v>
      </c>
      <c r="AC4" s="10"/>
      <c r="AD4" s="10"/>
      <c r="AE4" s="10"/>
      <c r="AF4" s="10"/>
      <c r="AI4" s="10" t="s">
        <v>15</v>
      </c>
      <c r="AJ4" s="10"/>
      <c r="AL4" s="10" t="s">
        <v>16</v>
      </c>
      <c r="AM4" s="10"/>
      <c r="AN4" s="9"/>
      <c r="AO4" s="10" t="s">
        <v>17</v>
      </c>
      <c r="AP4" s="10"/>
      <c r="AR4" s="10" t="s">
        <v>18</v>
      </c>
      <c r="AS4" s="10"/>
      <c r="AU4" s="10" t="s">
        <v>19</v>
      </c>
      <c r="AV4" s="10"/>
      <c r="AX4" s="10" t="s">
        <v>20</v>
      </c>
      <c r="AY4" s="10"/>
      <c r="BA4" s="10" t="s">
        <v>21</v>
      </c>
      <c r="BB4" s="10"/>
    </row>
    <row r="5" spans="1:54" s="8" customFormat="1" x14ac:dyDescent="0.2">
      <c r="B5" s="8" t="s">
        <v>22</v>
      </c>
      <c r="C5" s="9" t="s">
        <v>23</v>
      </c>
      <c r="D5" s="9" t="s">
        <v>24</v>
      </c>
      <c r="E5" s="9" t="s">
        <v>25</v>
      </c>
      <c r="G5" s="9" t="s">
        <v>26</v>
      </c>
      <c r="H5" s="9" t="s">
        <v>27</v>
      </c>
      <c r="J5" s="8" t="s">
        <v>28</v>
      </c>
      <c r="K5" s="8" t="s">
        <v>29</v>
      </c>
      <c r="L5" s="8" t="s">
        <v>30</v>
      </c>
      <c r="N5" s="8" t="s">
        <v>31</v>
      </c>
      <c r="O5" s="8" t="s">
        <v>32</v>
      </c>
      <c r="Q5" s="8" t="s">
        <v>33</v>
      </c>
      <c r="R5" s="8" t="s">
        <v>34</v>
      </c>
      <c r="T5" s="9" t="s">
        <v>35</v>
      </c>
      <c r="U5" s="9" t="s">
        <v>36</v>
      </c>
      <c r="V5" s="9" t="s">
        <v>37</v>
      </c>
      <c r="W5" s="9" t="s">
        <v>38</v>
      </c>
      <c r="Y5" s="8" t="s">
        <v>39</v>
      </c>
      <c r="Z5" s="8" t="s">
        <v>40</v>
      </c>
      <c r="AB5" s="8" t="s">
        <v>41</v>
      </c>
      <c r="AC5" s="8" t="s">
        <v>42</v>
      </c>
      <c r="AD5" s="8" t="s">
        <v>43</v>
      </c>
      <c r="AE5" s="8" t="s">
        <v>44</v>
      </c>
      <c r="AF5" s="8" t="s">
        <v>45</v>
      </c>
      <c r="AI5" s="8" t="s">
        <v>46</v>
      </c>
      <c r="AJ5" s="8" t="s">
        <v>47</v>
      </c>
      <c r="AL5" s="8" t="s">
        <v>48</v>
      </c>
      <c r="AO5" s="8" t="s">
        <v>49</v>
      </c>
      <c r="AP5" s="8" t="s">
        <v>50</v>
      </c>
      <c r="AR5" s="8" t="s">
        <v>51</v>
      </c>
      <c r="AU5" s="8" t="s">
        <v>52</v>
      </c>
      <c r="AV5" s="8" t="s">
        <v>53</v>
      </c>
      <c r="AX5" s="8" t="s">
        <v>54</v>
      </c>
      <c r="AY5" s="8" t="s">
        <v>55</v>
      </c>
      <c r="BA5" s="8" t="s">
        <v>56</v>
      </c>
      <c r="BB5" s="8" t="s">
        <v>57</v>
      </c>
    </row>
    <row r="6" spans="1:54" s="8" customFormat="1" x14ac:dyDescent="0.2">
      <c r="B6" s="8" t="s">
        <v>58</v>
      </c>
      <c r="C6" s="9">
        <v>3.3965999999999998</v>
      </c>
      <c r="D6" s="9">
        <v>8.1036999999999999</v>
      </c>
      <c r="E6" s="9">
        <v>10.344799999999999</v>
      </c>
      <c r="G6" s="9">
        <v>2.3264</v>
      </c>
      <c r="H6" s="9">
        <v>4.2939999999999996</v>
      </c>
      <c r="J6" s="8">
        <v>7.5563000000000002</v>
      </c>
      <c r="K6" s="8">
        <v>18.010000000000002</v>
      </c>
      <c r="L6" s="8">
        <v>13.2</v>
      </c>
      <c r="N6" s="8">
        <v>12.42</v>
      </c>
      <c r="O6" s="8">
        <v>27.12</v>
      </c>
      <c r="Q6" s="8">
        <f>114246/100/100</f>
        <v>11.4246</v>
      </c>
      <c r="R6" s="8">
        <f>114246/100/100</f>
        <v>11.4246</v>
      </c>
      <c r="T6" s="9">
        <v>2.5341999999999998</v>
      </c>
      <c r="U6" s="8">
        <v>2.8653</v>
      </c>
      <c r="V6" s="8">
        <v>3.3428</v>
      </c>
      <c r="W6" s="8">
        <v>2.1987000000000001</v>
      </c>
      <c r="Y6" s="8">
        <v>2.7789999999999999</v>
      </c>
      <c r="Z6" s="9">
        <v>1.8387</v>
      </c>
      <c r="AB6" s="8">
        <v>2.2400000000000002</v>
      </c>
      <c r="AC6" s="8">
        <v>2.2109000000000001</v>
      </c>
      <c r="AD6" s="8">
        <v>2.2400000000000002</v>
      </c>
      <c r="AE6" s="8">
        <v>2.4300000000000002</v>
      </c>
      <c r="AF6" s="8">
        <v>1.65</v>
      </c>
      <c r="AI6" s="8">
        <f>69878/100/100</f>
        <v>6.9878</v>
      </c>
      <c r="AJ6" s="8">
        <f>55951/100/100</f>
        <v>5.5950999999999995</v>
      </c>
      <c r="AL6" s="8">
        <f>59090/100/100</f>
        <v>5.9089999999999998</v>
      </c>
      <c r="AO6" s="8">
        <f>124146/100/100</f>
        <v>12.4146</v>
      </c>
      <c r="AP6" s="8">
        <f>130920/100/100</f>
        <v>13.092000000000001</v>
      </c>
      <c r="AR6" s="8">
        <f>308796/100/100</f>
        <v>30.8796</v>
      </c>
      <c r="AU6" s="8">
        <f>136995/100/100</f>
        <v>13.6995</v>
      </c>
      <c r="AX6" s="8">
        <f>120926/100/100</f>
        <v>12.092599999999999</v>
      </c>
      <c r="AY6" s="8">
        <f>136546/100/100</f>
        <v>13.6546</v>
      </c>
      <c r="BA6" s="8">
        <f>128642/100/100</f>
        <v>12.8642</v>
      </c>
      <c r="BB6" s="8">
        <f>136925/100/100</f>
        <v>13.692500000000001</v>
      </c>
    </row>
    <row r="7" spans="1:54" s="8" customFormat="1" x14ac:dyDescent="0.2">
      <c r="B7" s="8" t="s">
        <v>59</v>
      </c>
      <c r="C7" s="9">
        <v>4</v>
      </c>
      <c r="D7" s="9">
        <v>23</v>
      </c>
      <c r="E7" s="9">
        <v>10</v>
      </c>
      <c r="G7" s="9">
        <v>0</v>
      </c>
      <c r="H7" s="9">
        <v>0</v>
      </c>
      <c r="J7" s="8">
        <v>8</v>
      </c>
      <c r="K7" s="8">
        <v>11</v>
      </c>
      <c r="L7" s="8">
        <v>7</v>
      </c>
      <c r="N7" s="8">
        <v>1</v>
      </c>
      <c r="O7" s="8">
        <v>14</v>
      </c>
      <c r="Q7" s="8">
        <v>13</v>
      </c>
      <c r="R7" s="8">
        <v>13</v>
      </c>
      <c r="T7" s="9">
        <v>148</v>
      </c>
      <c r="U7" s="8">
        <v>169</v>
      </c>
      <c r="V7" s="8">
        <v>110</v>
      </c>
      <c r="W7" s="8">
        <v>125</v>
      </c>
      <c r="Y7" s="8">
        <v>60</v>
      </c>
      <c r="Z7" s="9">
        <v>71</v>
      </c>
      <c r="AB7" s="8">
        <v>7</v>
      </c>
      <c r="AC7" s="8">
        <v>63</v>
      </c>
      <c r="AD7" s="8">
        <v>40</v>
      </c>
      <c r="AE7" s="8">
        <v>76</v>
      </c>
      <c r="AF7" s="8">
        <v>35</v>
      </c>
      <c r="AI7" s="8">
        <v>138</v>
      </c>
      <c r="AJ7" s="8">
        <v>146</v>
      </c>
      <c r="AL7" s="8">
        <v>5</v>
      </c>
      <c r="AO7" s="8">
        <v>32</v>
      </c>
      <c r="AP7" s="8">
        <v>6</v>
      </c>
      <c r="AR7" s="8">
        <v>0</v>
      </c>
      <c r="AU7" s="8">
        <v>32</v>
      </c>
      <c r="AX7" s="8">
        <v>69</v>
      </c>
      <c r="AY7" s="8">
        <v>67</v>
      </c>
      <c r="BA7" s="8">
        <v>55</v>
      </c>
      <c r="BB7" s="8">
        <v>57</v>
      </c>
    </row>
    <row r="8" spans="1:54" s="8" customFormat="1" x14ac:dyDescent="0.2">
      <c r="B8" s="8" t="s">
        <v>60</v>
      </c>
      <c r="C8" s="9">
        <f t="shared" ref="C8:E8" si="0">C7/C$6</f>
        <v>1.177648236471766</v>
      </c>
      <c r="D8" s="9">
        <f t="shared" si="0"/>
        <v>2.8382097066771967</v>
      </c>
      <c r="E8" s="9">
        <f t="shared" si="0"/>
        <v>0.96666924445131863</v>
      </c>
      <c r="G8" s="8">
        <f>G7/G6</f>
        <v>0</v>
      </c>
      <c r="H8" s="8">
        <f>H7/H6</f>
        <v>0</v>
      </c>
      <c r="J8" s="9">
        <f t="shared" ref="J8:O8" si="1">J7/J$6</f>
        <v>1.0587192144303428</v>
      </c>
      <c r="K8" s="9">
        <f t="shared" si="1"/>
        <v>0.6107717934480843</v>
      </c>
      <c r="L8" s="9">
        <f t="shared" si="1"/>
        <v>0.53030303030303028</v>
      </c>
      <c r="M8" s="9"/>
      <c r="N8" s="9">
        <f t="shared" si="1"/>
        <v>8.0515297906602251E-2</v>
      </c>
      <c r="O8" s="9">
        <f t="shared" si="1"/>
        <v>0.51622418879056042</v>
      </c>
      <c r="Q8" s="8">
        <f>Q7/Q6</f>
        <v>1.1378954186579837</v>
      </c>
      <c r="R8" s="8">
        <f>R7/R6</f>
        <v>1.1378954186579837</v>
      </c>
      <c r="T8" s="9">
        <f>T7/T$6</f>
        <v>58.401073317023126</v>
      </c>
      <c r="U8" s="9">
        <f>U7/U$6</f>
        <v>58.98160751055736</v>
      </c>
      <c r="V8" s="9">
        <f>V7/V$6</f>
        <v>32.906545411032667</v>
      </c>
      <c r="W8" s="9">
        <f>W7/W$6</f>
        <v>56.851776049483782</v>
      </c>
      <c r="X8" s="9"/>
      <c r="Y8" s="9">
        <f>Y7/Y$6</f>
        <v>21.590500179920834</v>
      </c>
      <c r="Z8" s="9">
        <f>Z7/Z$6</f>
        <v>38.614238320552566</v>
      </c>
      <c r="AA8" s="9"/>
      <c r="AB8" s="9">
        <f>AB7/AB$6</f>
        <v>3.1249999999999996</v>
      </c>
      <c r="AC8" s="9">
        <f>AC7/AC$6</f>
        <v>28.495182957166765</v>
      </c>
      <c r="AD8" s="9">
        <f>AD7/AD$6</f>
        <v>17.857142857142854</v>
      </c>
      <c r="AE8" s="9">
        <f>AE7/AE$6</f>
        <v>31.275720164609051</v>
      </c>
      <c r="AF8" s="9">
        <f>AF7/AF$6</f>
        <v>21.212121212121215</v>
      </c>
      <c r="AG8" s="9"/>
      <c r="AH8" s="9"/>
      <c r="AI8" s="11">
        <f>AI7/AI6</f>
        <v>19.748704885657862</v>
      </c>
      <c r="AJ8" s="11">
        <f>AJ7/AJ6</f>
        <v>26.094261049847191</v>
      </c>
      <c r="AL8" s="8">
        <f>AL7/AL6</f>
        <v>0.8461668641056016</v>
      </c>
      <c r="AO8" s="8">
        <f>AO7/AO6</f>
        <v>2.5776102331126256</v>
      </c>
      <c r="AP8" s="8">
        <f>AP7/AP6</f>
        <v>0.45829514207149402</v>
      </c>
      <c r="AR8" s="8">
        <f>AR7/AR6</f>
        <v>0</v>
      </c>
      <c r="AU8" s="8">
        <f>AU7/AU6</f>
        <v>2.335851673418738</v>
      </c>
      <c r="AX8" s="8">
        <f>AX7/AX6</f>
        <v>5.70596893968212</v>
      </c>
      <c r="AY8" s="8">
        <f>AY7/AY6</f>
        <v>4.9067713444553487</v>
      </c>
      <c r="BA8" s="8">
        <f>BA7/BA6</f>
        <v>4.2754310411840608</v>
      </c>
      <c r="BB8" s="8">
        <f>BB7/BB6</f>
        <v>4.1628628811393096</v>
      </c>
    </row>
    <row r="9" spans="1:54" s="8" customFormat="1" x14ac:dyDescent="0.2">
      <c r="T9" s="9"/>
      <c r="Z9" s="9"/>
    </row>
    <row r="10" spans="1:54" s="8" customFormat="1" x14ac:dyDescent="0.2">
      <c r="T10" s="9"/>
      <c r="Z10" s="9"/>
    </row>
    <row r="11" spans="1:54" s="8" customFormat="1" x14ac:dyDescent="0.2">
      <c r="C11" s="8" t="s">
        <v>61</v>
      </c>
      <c r="G11" s="8" t="s">
        <v>61</v>
      </c>
      <c r="K11" s="8" t="s">
        <v>61</v>
      </c>
      <c r="N11" s="8" t="s">
        <v>61</v>
      </c>
      <c r="Q11" s="8" t="s">
        <v>61</v>
      </c>
      <c r="T11" s="9"/>
      <c r="Y11" s="8" t="s">
        <v>61</v>
      </c>
      <c r="Z11" s="9"/>
      <c r="AF11" s="8" t="s">
        <v>61</v>
      </c>
      <c r="AG11" s="9"/>
      <c r="AH11" s="9"/>
      <c r="AI11" s="9" t="s">
        <v>61</v>
      </c>
      <c r="AJ11" s="9"/>
      <c r="AO11" s="8" t="s">
        <v>61</v>
      </c>
      <c r="AU11" s="8" t="s">
        <v>61</v>
      </c>
      <c r="AX11" s="8" t="s">
        <v>61</v>
      </c>
      <c r="BA11" s="8" t="s">
        <v>61</v>
      </c>
    </row>
    <row r="12" spans="1:54" s="8" customFormat="1" x14ac:dyDescent="0.2">
      <c r="C12" s="8" t="s">
        <v>62</v>
      </c>
      <c r="D12" s="12">
        <f>AVERAGE(C8:E8)</f>
        <v>1.6608423958667604</v>
      </c>
      <c r="E12" s="12"/>
      <c r="F12" s="13"/>
      <c r="G12" s="8" t="s">
        <v>62</v>
      </c>
      <c r="H12" s="8">
        <f>AVERAGE(G8:H8)</f>
        <v>0</v>
      </c>
      <c r="K12" s="8" t="s">
        <v>62</v>
      </c>
      <c r="L12" s="8">
        <f>AVERAGE(J8:L8)</f>
        <v>0.73326467939381912</v>
      </c>
      <c r="N12" s="8" t="s">
        <v>62</v>
      </c>
      <c r="O12" s="8">
        <f>AVERAGE(N8:O8)</f>
        <v>0.29836974334858135</v>
      </c>
      <c r="Q12" s="8" t="s">
        <v>62</v>
      </c>
      <c r="R12" s="8">
        <f>AVERAGE(Q8:R8)</f>
        <v>1.1378954186579837</v>
      </c>
      <c r="T12" s="12">
        <f>AVERAGE(T8:W8)</f>
        <v>51.785250572024232</v>
      </c>
      <c r="U12" s="12"/>
      <c r="V12" s="12"/>
      <c r="W12" s="13"/>
      <c r="Y12" s="8" t="s">
        <v>62</v>
      </c>
      <c r="Z12" s="12">
        <f>AVERAGE(Z8)</f>
        <v>38.614238320552566</v>
      </c>
      <c r="AF12" s="8" t="s">
        <v>62</v>
      </c>
      <c r="AG12" s="12">
        <f>AVERAGE(AB8:AF8)</f>
        <v>20.393033438207979</v>
      </c>
      <c r="AH12" s="12"/>
      <c r="AI12" s="12" t="s">
        <v>63</v>
      </c>
      <c r="AJ12" s="12">
        <f>AVERAGE(AI8:AJ8)</f>
        <v>22.921482967752524</v>
      </c>
      <c r="AL12" s="8">
        <f>AL8</f>
        <v>0.8461668641056016</v>
      </c>
      <c r="AO12" s="8" t="s">
        <v>62</v>
      </c>
      <c r="AP12" s="8">
        <f>AVERAGE(AO8:AP8)</f>
        <v>1.5179526875920599</v>
      </c>
      <c r="AR12" s="8">
        <v>0</v>
      </c>
      <c r="AU12" s="8" t="s">
        <v>64</v>
      </c>
      <c r="AV12" s="8">
        <f>AU8</f>
        <v>2.335851673418738</v>
      </c>
      <c r="AX12" s="8" t="s">
        <v>64</v>
      </c>
      <c r="AY12" s="8">
        <f>AVERAGE(AX8:AY8)</f>
        <v>5.3063701420687348</v>
      </c>
      <c r="BA12" s="8" t="s">
        <v>64</v>
      </c>
      <c r="BB12" s="8">
        <f>AVERAGE(BA8:BB8)</f>
        <v>4.2191469611616856</v>
      </c>
    </row>
    <row r="13" spans="1:54" s="8" customFormat="1" x14ac:dyDescent="0.2">
      <c r="C13" s="12"/>
      <c r="D13" s="12"/>
      <c r="E13" s="12"/>
      <c r="F13" s="13"/>
      <c r="T13" s="12"/>
      <c r="U13" s="12"/>
      <c r="V13" s="12"/>
      <c r="W13" s="13"/>
      <c r="Z13" s="12"/>
    </row>
    <row r="14" spans="1:54" x14ac:dyDescent="0.2">
      <c r="C14" s="3" t="s">
        <v>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T14" s="4" t="s">
        <v>65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L14" s="5" t="s">
        <v>4</v>
      </c>
      <c r="AM14" s="5"/>
      <c r="AN14" s="5"/>
      <c r="AO14" s="5"/>
      <c r="AP14" s="5"/>
      <c r="AQ14" s="5"/>
      <c r="AR14" s="5"/>
      <c r="AS14" s="5"/>
      <c r="AT14" s="6"/>
      <c r="AU14" s="7" t="s">
        <v>5</v>
      </c>
      <c r="AV14" s="7"/>
      <c r="AW14" s="7"/>
      <c r="AX14" s="7"/>
      <c r="AY14" s="7"/>
      <c r="AZ14" s="7"/>
      <c r="BA14" s="7"/>
      <c r="BB14" s="7"/>
    </row>
    <row r="15" spans="1:54" x14ac:dyDescent="0.2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L15" s="16"/>
      <c r="AM15" s="16"/>
      <c r="AN15" s="16"/>
      <c r="AO15" s="16"/>
      <c r="AP15" s="16"/>
      <c r="AQ15" s="16"/>
      <c r="AR15" s="16"/>
      <c r="AS15" s="16"/>
      <c r="AT15" s="6"/>
      <c r="AU15" s="17"/>
      <c r="AV15" s="17"/>
      <c r="AW15" s="17"/>
      <c r="AX15" s="17"/>
      <c r="AY15" s="17"/>
      <c r="AZ15" s="17"/>
      <c r="BA15" s="17"/>
      <c r="BB15" s="17"/>
    </row>
    <row r="16" spans="1:54" x14ac:dyDescent="0.2">
      <c r="A16" s="18" t="s">
        <v>66</v>
      </c>
    </row>
    <row r="17" spans="1:30" x14ac:dyDescent="0.2">
      <c r="B17" s="19" t="s">
        <v>67</v>
      </c>
      <c r="C17" s="19"/>
      <c r="D17" s="19"/>
      <c r="E17" s="19"/>
    </row>
    <row r="18" spans="1:30" x14ac:dyDescent="0.2">
      <c r="A18" s="1" t="s">
        <v>68</v>
      </c>
      <c r="B18" s="20" t="s">
        <v>69</v>
      </c>
      <c r="C18" s="21" t="s">
        <v>70</v>
      </c>
      <c r="D18" s="20" t="s">
        <v>4</v>
      </c>
      <c r="E18" s="22" t="s">
        <v>71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pans="1:30" x14ac:dyDescent="0.2">
      <c r="A19" s="1">
        <v>1</v>
      </c>
      <c r="B19" s="23">
        <f>D12</f>
        <v>1.6608423958667604</v>
      </c>
      <c r="C19" s="23">
        <f>T12</f>
        <v>51.785250572024232</v>
      </c>
      <c r="D19" s="1">
        <f>AL12</f>
        <v>0.8461668641056016</v>
      </c>
      <c r="E19" s="1">
        <f>AV12</f>
        <v>2.335851673418738</v>
      </c>
    </row>
    <row r="20" spans="1:30" x14ac:dyDescent="0.2">
      <c r="A20" s="1">
        <v>2</v>
      </c>
      <c r="B20" s="1">
        <f>H12</f>
        <v>0</v>
      </c>
      <c r="C20" s="23">
        <f>Z12</f>
        <v>38.614238320552566</v>
      </c>
      <c r="D20" s="1">
        <f>AP12</f>
        <v>1.5179526875920599</v>
      </c>
      <c r="E20" s="1">
        <f>AY12</f>
        <v>5.3063701420687348</v>
      </c>
      <c r="T20" s="24"/>
      <c r="U20" s="23"/>
      <c r="V20" s="23"/>
      <c r="W20" s="23"/>
      <c r="AA20" s="24"/>
      <c r="AB20" s="23"/>
      <c r="AC20" s="23"/>
      <c r="AD20" s="23"/>
    </row>
    <row r="21" spans="1:30" x14ac:dyDescent="0.2">
      <c r="A21" s="1">
        <v>3</v>
      </c>
      <c r="B21" s="1">
        <f>L12</f>
        <v>0.73326467939381912</v>
      </c>
      <c r="C21" s="23">
        <f>AG12</f>
        <v>20.393033438207979</v>
      </c>
      <c r="D21" s="1">
        <f>AR12</f>
        <v>0</v>
      </c>
      <c r="E21" s="1">
        <f>BB12</f>
        <v>4.2191469611616856</v>
      </c>
      <c r="T21" s="24"/>
      <c r="U21" s="23"/>
      <c r="V21" s="23"/>
      <c r="W21" s="23"/>
      <c r="AA21" s="24"/>
      <c r="AB21" s="23"/>
      <c r="AC21" s="23"/>
      <c r="AD21" s="23"/>
    </row>
    <row r="22" spans="1:30" x14ac:dyDescent="0.2">
      <c r="A22" s="1">
        <v>4</v>
      </c>
      <c r="B22" s="1">
        <f>O12</f>
        <v>0.29836974334858135</v>
      </c>
      <c r="C22" s="23">
        <f>AJ12</f>
        <v>22.921482967752524</v>
      </c>
      <c r="T22" s="24"/>
      <c r="U22" s="23"/>
      <c r="V22" s="23"/>
    </row>
    <row r="23" spans="1:30" x14ac:dyDescent="0.2">
      <c r="A23" s="1">
        <v>5</v>
      </c>
      <c r="B23" s="1">
        <f>R12</f>
        <v>1.1378954186579837</v>
      </c>
      <c r="T23" s="24"/>
      <c r="U23" s="23"/>
      <c r="V23" s="23"/>
    </row>
    <row r="24" spans="1:30" x14ac:dyDescent="0.2">
      <c r="T24" s="24"/>
      <c r="U24" s="23"/>
      <c r="V24" s="23"/>
    </row>
    <row r="25" spans="1:30" x14ac:dyDescent="0.2">
      <c r="A25" s="1" t="s">
        <v>61</v>
      </c>
      <c r="B25" s="23">
        <f>AVERAGE(B19:B23)</f>
        <v>0.7660744474534289</v>
      </c>
      <c r="C25" s="23">
        <f t="shared" ref="C25:E25" si="2">AVERAGE(C19:C23)</f>
        <v>33.428501324634325</v>
      </c>
      <c r="D25" s="23">
        <f t="shared" si="2"/>
        <v>0.7880398505658871</v>
      </c>
      <c r="E25" s="23">
        <f t="shared" si="2"/>
        <v>3.9537895922163862</v>
      </c>
    </row>
    <row r="26" spans="1:30" ht="32" x14ac:dyDescent="0.2">
      <c r="A26" s="25" t="s">
        <v>72</v>
      </c>
      <c r="B26" s="23">
        <f>STDEV(B19:B23)</f>
        <v>0.6605972196237101</v>
      </c>
      <c r="C26" s="23">
        <f t="shared" ref="C26:E26" si="3">STDEV(C19:C23)</f>
        <v>14.653588512628218</v>
      </c>
      <c r="D26" s="23">
        <f t="shared" si="3"/>
        <v>0.76064390664704207</v>
      </c>
      <c r="E26" s="23">
        <f t="shared" si="3"/>
        <v>1.5029324313114867</v>
      </c>
    </row>
    <row r="27" spans="1:30" x14ac:dyDescent="0.2">
      <c r="A27" s="1" t="s">
        <v>73</v>
      </c>
      <c r="C27" s="1" t="s">
        <v>74</v>
      </c>
      <c r="E27" s="1" t="s">
        <v>75</v>
      </c>
    </row>
    <row r="28" spans="1:30" x14ac:dyDescent="0.2">
      <c r="A28" s="1" t="s">
        <v>76</v>
      </c>
      <c r="C28" s="1">
        <f>_xlfn.T.TEST(B19:B23,C19:C23,2,2)</f>
        <v>1.449151238875405E-3</v>
      </c>
      <c r="E28" s="1">
        <f>_xlfn.T.TEST(D19:D21,E19:E21,2,2)</f>
        <v>3.1221879510875312E-2</v>
      </c>
    </row>
    <row r="29" spans="1:30" x14ac:dyDescent="0.2">
      <c r="C29" s="1" t="s">
        <v>77</v>
      </c>
      <c r="E29" s="1" t="s">
        <v>78</v>
      </c>
    </row>
    <row r="30" spans="1:30" x14ac:dyDescent="0.2">
      <c r="E30" s="1" t="s">
        <v>79</v>
      </c>
    </row>
    <row r="31" spans="1:30" x14ac:dyDescent="0.2">
      <c r="E31" s="1">
        <f>_xlfn.T.TEST(C19:C22,E19:E21,2,2)</f>
        <v>1.950191816389988E-2</v>
      </c>
    </row>
    <row r="32" spans="1:30" x14ac:dyDescent="0.2">
      <c r="E32" s="1" t="s">
        <v>78</v>
      </c>
    </row>
    <row r="47" spans="5:34" x14ac:dyDescent="0.2">
      <c r="E47" s="26" t="s">
        <v>80</v>
      </c>
      <c r="F47" s="25"/>
    </row>
    <row r="48" spans="5:34" ht="48" x14ac:dyDescent="0.2">
      <c r="E48" s="26"/>
      <c r="F48" s="25" t="s">
        <v>81</v>
      </c>
      <c r="T48" s="19" t="s">
        <v>69</v>
      </c>
      <c r="U48" s="19"/>
      <c r="V48" s="19"/>
      <c r="W48" s="19"/>
      <c r="X48" s="19"/>
      <c r="Y48" s="19" t="s">
        <v>82</v>
      </c>
      <c r="Z48" s="19"/>
      <c r="AA48" s="19"/>
      <c r="AB48" s="19"/>
      <c r="AC48" s="19"/>
      <c r="AD48" s="19" t="s">
        <v>83</v>
      </c>
      <c r="AE48" s="19"/>
      <c r="AF48" s="19"/>
      <c r="AG48" s="19"/>
      <c r="AH48" s="19"/>
    </row>
    <row r="49" spans="3:36" x14ac:dyDescent="0.2">
      <c r="C49" s="1" t="s">
        <v>61</v>
      </c>
      <c r="D49" s="1" t="s">
        <v>84</v>
      </c>
      <c r="E49" s="1" t="s">
        <v>85</v>
      </c>
      <c r="F49" s="1" t="s">
        <v>78</v>
      </c>
      <c r="T49" s="2">
        <v>1</v>
      </c>
      <c r="U49" s="1">
        <v>2</v>
      </c>
      <c r="V49" s="1">
        <v>3</v>
      </c>
      <c r="W49" s="1">
        <v>4</v>
      </c>
      <c r="X49" s="1">
        <v>5</v>
      </c>
      <c r="Y49" s="1">
        <v>1</v>
      </c>
      <c r="Z49" s="2">
        <v>2</v>
      </c>
      <c r="AA49" s="1">
        <v>3</v>
      </c>
      <c r="AB49" s="1">
        <v>4</v>
      </c>
      <c r="AC49" s="1">
        <v>5</v>
      </c>
      <c r="AD49" s="1">
        <v>1</v>
      </c>
      <c r="AE49" s="1">
        <v>2</v>
      </c>
      <c r="AF49" s="1">
        <v>3</v>
      </c>
      <c r="AG49" s="1">
        <v>4</v>
      </c>
      <c r="AH49" s="1">
        <v>5</v>
      </c>
      <c r="AI49" s="1">
        <v>1</v>
      </c>
      <c r="AJ49" s="1">
        <v>2</v>
      </c>
    </row>
    <row r="50" spans="3:36" x14ac:dyDescent="0.2">
      <c r="C50" s="1" t="e">
        <f>AVERAGE(#REF!)</f>
        <v>#REF!</v>
      </c>
      <c r="D50" s="1" t="e">
        <f>STDEV(#REF!)</f>
        <v>#REF!</v>
      </c>
      <c r="E50" s="1" t="e">
        <f>_xlfn.T.TEST(#REF!,#REF!,2,2)</f>
        <v>#REF!</v>
      </c>
      <c r="F50" s="1" t="e">
        <f>_xlfn.T.TEST(#REF!,#REF!,2,2)</f>
        <v>#REF!</v>
      </c>
      <c r="T50" s="24">
        <f>AM12</f>
        <v>0</v>
      </c>
      <c r="U50" s="1">
        <f>AS12</f>
        <v>0</v>
      </c>
      <c r="V50" s="1">
        <f>AV12</f>
        <v>2.335851673418738</v>
      </c>
      <c r="W50" s="1">
        <f>AZ12</f>
        <v>0</v>
      </c>
      <c r="X50" s="1">
        <f>BC12</f>
        <v>0</v>
      </c>
      <c r="Y50" s="23">
        <f>T12</f>
        <v>51.785250572024232</v>
      </c>
      <c r="Z50" s="24">
        <f>Z12</f>
        <v>38.614238320552566</v>
      </c>
      <c r="AA50" s="23">
        <f>AG12</f>
        <v>20.393033438207979</v>
      </c>
      <c r="AB50" s="23">
        <f>AJ12</f>
        <v>22.921482967752524</v>
      </c>
      <c r="AC50" s="23">
        <f>AJ12</f>
        <v>22.921482967752524</v>
      </c>
      <c r="AD50" s="1">
        <f>BF12</f>
        <v>0</v>
      </c>
      <c r="AE50" s="1">
        <f>BI12</f>
        <v>0</v>
      </c>
      <c r="AF50" s="1">
        <f>BI12</f>
        <v>0</v>
      </c>
      <c r="AG50" s="1">
        <v>0</v>
      </c>
      <c r="AI50" s="1">
        <f>BO12</f>
        <v>0</v>
      </c>
      <c r="AJ50" s="1">
        <f>BR12</f>
        <v>0</v>
      </c>
    </row>
  </sheetData>
  <mergeCells count="32">
    <mergeCell ref="B17:E17"/>
    <mergeCell ref="T18:V18"/>
    <mergeCell ref="W18:Z18"/>
    <mergeCell ref="AA18:AB18"/>
    <mergeCell ref="AC18:AD18"/>
    <mergeCell ref="E47:E48"/>
    <mergeCell ref="T48:X48"/>
    <mergeCell ref="Y48:AC48"/>
    <mergeCell ref="AD48:AH48"/>
    <mergeCell ref="AU4:AV4"/>
    <mergeCell ref="AX4:AY4"/>
    <mergeCell ref="BA4:BB4"/>
    <mergeCell ref="C14:R14"/>
    <mergeCell ref="T14:AJ14"/>
    <mergeCell ref="AL14:AS14"/>
    <mergeCell ref="AU14:BB14"/>
    <mergeCell ref="Y4:Z4"/>
    <mergeCell ref="AB4:AF4"/>
    <mergeCell ref="AI4:AJ4"/>
    <mergeCell ref="AL4:AM4"/>
    <mergeCell ref="AO4:AP4"/>
    <mergeCell ref="AR4:AS4"/>
    <mergeCell ref="C2:R2"/>
    <mergeCell ref="T2:AJ2"/>
    <mergeCell ref="AL2:AS2"/>
    <mergeCell ref="AU2:BB2"/>
    <mergeCell ref="C4:E4"/>
    <mergeCell ref="G4:H4"/>
    <mergeCell ref="J4:L4"/>
    <mergeCell ref="N4:O4"/>
    <mergeCell ref="Q4:R4"/>
    <mergeCell ref="T4:W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C5E29-29F8-414D-840F-597033878EAA}">
  <dimension ref="A1:AH18"/>
  <sheetViews>
    <sheetView tabSelected="1" workbookViewId="0">
      <selection activeCell="N18" sqref="N18"/>
    </sheetView>
  </sheetViews>
  <sheetFormatPr baseColWidth="10" defaultColWidth="8.83203125" defaultRowHeight="15" x14ac:dyDescent="0.2"/>
  <cols>
    <col min="1" max="1" width="16.33203125" style="1" customWidth="1"/>
    <col min="2" max="7" width="12.6640625" style="1" customWidth="1"/>
    <col min="8" max="11" width="14.5" style="1" customWidth="1"/>
    <col min="12" max="16" width="12.6640625" style="1" customWidth="1"/>
    <col min="17" max="34" width="15" style="1" customWidth="1"/>
    <col min="35" max="35" width="12.6640625" style="1" customWidth="1"/>
    <col min="36" max="16384" width="8.83203125" style="1"/>
  </cols>
  <sheetData>
    <row r="1" spans="1:34" x14ac:dyDescent="0.2">
      <c r="A1" s="1" t="s">
        <v>86</v>
      </c>
    </row>
    <row r="2" spans="1:34" x14ac:dyDescent="0.2">
      <c r="A2" s="18" t="s">
        <v>1</v>
      </c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Q2" s="28" t="s">
        <v>87</v>
      </c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</row>
    <row r="3" spans="1:34" x14ac:dyDescent="0.2">
      <c r="A3" s="18" t="s">
        <v>68</v>
      </c>
      <c r="B3" s="29" t="s">
        <v>16</v>
      </c>
      <c r="C3" s="29"/>
      <c r="E3" s="29" t="s">
        <v>17</v>
      </c>
      <c r="F3" s="29"/>
      <c r="H3" s="19" t="s">
        <v>18</v>
      </c>
      <c r="I3" s="19"/>
      <c r="J3" s="19"/>
      <c r="K3" s="2"/>
      <c r="L3" s="19" t="s">
        <v>88</v>
      </c>
      <c r="M3" s="19"/>
      <c r="N3" s="19"/>
      <c r="O3" s="2"/>
      <c r="Q3" s="19" t="s">
        <v>19</v>
      </c>
      <c r="R3" s="19"/>
      <c r="S3" s="19"/>
      <c r="T3" s="19"/>
      <c r="V3" s="19" t="s">
        <v>20</v>
      </c>
      <c r="W3" s="19"/>
      <c r="X3" s="19"/>
      <c r="Y3" s="19"/>
      <c r="Z3" s="19"/>
      <c r="AA3" s="19"/>
      <c r="AB3" s="19"/>
      <c r="AD3" s="19" t="s">
        <v>21</v>
      </c>
      <c r="AE3" s="19"/>
      <c r="AG3" s="19" t="s">
        <v>89</v>
      </c>
      <c r="AH3" s="19"/>
    </row>
    <row r="4" spans="1:34" x14ac:dyDescent="0.2">
      <c r="A4" s="1" t="s">
        <v>90</v>
      </c>
      <c r="B4" s="1" t="s">
        <v>48</v>
      </c>
      <c r="C4" s="1" t="s">
        <v>91</v>
      </c>
      <c r="E4" s="1" t="s">
        <v>49</v>
      </c>
      <c r="F4" s="1" t="s">
        <v>50</v>
      </c>
      <c r="H4" s="1" t="s">
        <v>51</v>
      </c>
      <c r="I4" s="1" t="s">
        <v>92</v>
      </c>
      <c r="J4" s="1" t="s">
        <v>93</v>
      </c>
      <c r="L4" s="1" t="s">
        <v>94</v>
      </c>
      <c r="M4" s="1" t="s">
        <v>95</v>
      </c>
      <c r="N4" s="1" t="s">
        <v>96</v>
      </c>
      <c r="Q4" s="1" t="s">
        <v>97</v>
      </c>
      <c r="R4" s="1" t="s">
        <v>98</v>
      </c>
      <c r="S4" s="1" t="s">
        <v>99</v>
      </c>
      <c r="T4" s="1" t="s">
        <v>100</v>
      </c>
      <c r="V4" s="1" t="s">
        <v>54</v>
      </c>
      <c r="W4" s="1" t="s">
        <v>55</v>
      </c>
      <c r="X4" s="1" t="s">
        <v>101</v>
      </c>
      <c r="Y4" s="1" t="s">
        <v>102</v>
      </c>
      <c r="Z4" s="1" t="s">
        <v>103</v>
      </c>
      <c r="AA4" s="1" t="s">
        <v>104</v>
      </c>
      <c r="AB4" s="1" t="s">
        <v>105</v>
      </c>
      <c r="AD4" s="1" t="s">
        <v>56</v>
      </c>
      <c r="AE4" s="1" t="s">
        <v>57</v>
      </c>
      <c r="AG4" s="1" t="s">
        <v>106</v>
      </c>
      <c r="AH4" s="1" t="s">
        <v>107</v>
      </c>
    </row>
    <row r="5" spans="1:34" x14ac:dyDescent="0.2">
      <c r="A5" s="1" t="s">
        <v>108</v>
      </c>
      <c r="B5" s="1">
        <v>27733</v>
      </c>
      <c r="C5" s="1">
        <v>31900</v>
      </c>
      <c r="E5" s="1">
        <v>84570</v>
      </c>
      <c r="F5" s="1">
        <v>91081</v>
      </c>
      <c r="H5" s="1">
        <v>132747</v>
      </c>
      <c r="I5" s="1">
        <v>118903</v>
      </c>
      <c r="J5" s="1">
        <v>116207</v>
      </c>
      <c r="L5" s="1">
        <v>102480</v>
      </c>
      <c r="M5" s="1">
        <v>116515</v>
      </c>
      <c r="N5" s="1">
        <v>94657</v>
      </c>
      <c r="Q5" s="1">
        <v>123678</v>
      </c>
      <c r="R5" s="1">
        <v>97401</v>
      </c>
      <c r="S5" s="1">
        <v>308796</v>
      </c>
      <c r="T5" s="1">
        <v>107714</v>
      </c>
      <c r="V5" s="1">
        <v>81930</v>
      </c>
      <c r="W5" s="1">
        <v>96393</v>
      </c>
      <c r="X5" s="1">
        <v>336831</v>
      </c>
      <c r="Y5" s="1">
        <v>271336</v>
      </c>
      <c r="Z5" s="1">
        <v>277018</v>
      </c>
      <c r="AA5" s="1">
        <v>102208</v>
      </c>
      <c r="AB5" s="1">
        <v>104742</v>
      </c>
      <c r="AD5" s="1">
        <v>101379</v>
      </c>
      <c r="AE5" s="1">
        <v>109972</v>
      </c>
      <c r="AG5" s="1">
        <v>128642</v>
      </c>
      <c r="AH5" s="1">
        <v>136925</v>
      </c>
    </row>
    <row r="6" spans="1:34" x14ac:dyDescent="0.2">
      <c r="A6" s="1" t="s">
        <v>109</v>
      </c>
      <c r="B6" s="1">
        <f>B5/100/100</f>
        <v>2.7732999999999999</v>
      </c>
      <c r="C6" s="1">
        <f>C5/100/100</f>
        <v>3.19</v>
      </c>
      <c r="E6" s="1">
        <f>E5/100/100</f>
        <v>8.4570000000000007</v>
      </c>
      <c r="F6" s="1">
        <f>F5/100/100</f>
        <v>9.1081000000000003</v>
      </c>
      <c r="H6" s="1">
        <f>H5/100/100</f>
        <v>13.274700000000001</v>
      </c>
      <c r="I6" s="1">
        <f>I5/100/100</f>
        <v>11.8903</v>
      </c>
      <c r="J6" s="1">
        <f>J5/100/100</f>
        <v>11.620699999999999</v>
      </c>
      <c r="L6" s="1">
        <f>L5/100/100</f>
        <v>10.247999999999999</v>
      </c>
      <c r="M6" s="1">
        <f>M5/100/100</f>
        <v>11.6515</v>
      </c>
      <c r="N6" s="1">
        <f>N5/100/100</f>
        <v>9.4657</v>
      </c>
      <c r="Q6" s="1">
        <f>Q5/100/100</f>
        <v>12.367799999999999</v>
      </c>
      <c r="R6" s="1">
        <f>R5/100/100</f>
        <v>9.7401</v>
      </c>
      <c r="S6" s="1">
        <f>S5/100/100</f>
        <v>30.8796</v>
      </c>
      <c r="T6" s="1">
        <f>T5/100/100</f>
        <v>10.771400000000002</v>
      </c>
      <c r="V6" s="1">
        <f t="shared" ref="V6:AB6" si="0">V5/100/100</f>
        <v>8.1929999999999996</v>
      </c>
      <c r="W6" s="1">
        <f t="shared" si="0"/>
        <v>9.6392999999999986</v>
      </c>
      <c r="X6" s="1">
        <f t="shared" si="0"/>
        <v>33.683099999999996</v>
      </c>
      <c r="Y6" s="1">
        <f t="shared" si="0"/>
        <v>27.133600000000001</v>
      </c>
      <c r="Z6" s="1">
        <f t="shared" si="0"/>
        <v>27.701799999999999</v>
      </c>
      <c r="AA6" s="1">
        <f t="shared" si="0"/>
        <v>10.220800000000001</v>
      </c>
      <c r="AB6" s="1">
        <f t="shared" si="0"/>
        <v>10.474200000000002</v>
      </c>
      <c r="AD6" s="1">
        <f>AD5/100/100</f>
        <v>10.1379</v>
      </c>
      <c r="AE6" s="1">
        <f>AE5/100/100</f>
        <v>10.997199999999999</v>
      </c>
      <c r="AG6" s="1">
        <f>AG5/100/100</f>
        <v>12.8642</v>
      </c>
      <c r="AH6" s="1">
        <f>AH5/100/100</f>
        <v>13.692500000000001</v>
      </c>
    </row>
    <row r="7" spans="1:34" x14ac:dyDescent="0.2">
      <c r="A7" s="1" t="s">
        <v>59</v>
      </c>
      <c r="B7" s="1">
        <v>0</v>
      </c>
      <c r="C7" s="1">
        <v>1</v>
      </c>
      <c r="E7" s="1">
        <v>2</v>
      </c>
      <c r="F7" s="1">
        <v>4</v>
      </c>
      <c r="H7" s="1">
        <v>21</v>
      </c>
      <c r="I7" s="1">
        <v>48</v>
      </c>
      <c r="J7" s="1">
        <v>19</v>
      </c>
      <c r="L7" s="1">
        <v>27</v>
      </c>
      <c r="M7" s="1">
        <v>45</v>
      </c>
      <c r="N7" s="1">
        <v>27</v>
      </c>
      <c r="Q7" s="1">
        <v>61</v>
      </c>
      <c r="R7" s="1">
        <v>24</v>
      </c>
      <c r="S7" s="1">
        <v>32</v>
      </c>
      <c r="T7" s="1">
        <v>21</v>
      </c>
      <c r="V7" s="1">
        <v>20</v>
      </c>
      <c r="W7" s="1">
        <v>15</v>
      </c>
      <c r="X7" s="1">
        <v>43</v>
      </c>
      <c r="Y7" s="1">
        <v>28</v>
      </c>
      <c r="Z7" s="1">
        <v>7</v>
      </c>
      <c r="AA7" s="1">
        <v>6</v>
      </c>
      <c r="AB7" s="1">
        <v>6</v>
      </c>
      <c r="AD7" s="1">
        <v>34</v>
      </c>
      <c r="AE7" s="1">
        <v>33</v>
      </c>
      <c r="AG7" s="1">
        <v>55</v>
      </c>
      <c r="AH7" s="1">
        <v>57</v>
      </c>
    </row>
    <row r="8" spans="1:34" x14ac:dyDescent="0.2">
      <c r="A8" s="1" t="s">
        <v>110</v>
      </c>
      <c r="B8" s="1">
        <f>B7/B6</f>
        <v>0</v>
      </c>
      <c r="C8" s="1">
        <f>C7/C6</f>
        <v>0.31347962382445144</v>
      </c>
      <c r="E8" s="1">
        <f>E7/E6</f>
        <v>0.23649048125812933</v>
      </c>
      <c r="F8" s="1">
        <f>F7/F6</f>
        <v>0.43916953041797957</v>
      </c>
      <c r="H8" s="1">
        <f>H7/H6</f>
        <v>1.5819566543876697</v>
      </c>
      <c r="I8" s="1">
        <f>I7/I6</f>
        <v>4.0369040310168796</v>
      </c>
      <c r="J8" s="1">
        <f>J7/J6</f>
        <v>1.635013381293726</v>
      </c>
      <c r="L8" s="1">
        <f>L7/L6</f>
        <v>2.6346604215456675</v>
      </c>
      <c r="M8" s="1">
        <f>M7/M6</f>
        <v>3.8621636699137447</v>
      </c>
      <c r="N8" s="1">
        <f>N7/N6</f>
        <v>2.8524039426561161</v>
      </c>
      <c r="Q8" s="1">
        <f>Q7/Q6</f>
        <v>4.9321625511408662</v>
      </c>
      <c r="R8" s="1">
        <f>R7/R6</f>
        <v>2.4640404102627285</v>
      </c>
      <c r="S8" s="1">
        <f>S7/S6</f>
        <v>1.0362828534048369</v>
      </c>
      <c r="T8" s="1">
        <f>T7/T6</f>
        <v>1.9496072933880457</v>
      </c>
      <c r="V8" s="1">
        <f t="shared" ref="V8:AB8" si="1">V7/V6</f>
        <v>2.4411082631514707</v>
      </c>
      <c r="W8" s="1">
        <f t="shared" si="1"/>
        <v>1.5561295944726279</v>
      </c>
      <c r="X8" s="1">
        <f t="shared" si="1"/>
        <v>1.2766045880575128</v>
      </c>
      <c r="Y8" s="1">
        <f t="shared" si="1"/>
        <v>1.031930890114102</v>
      </c>
      <c r="Z8" s="1">
        <f t="shared" si="1"/>
        <v>0.25269116086319304</v>
      </c>
      <c r="AA8" s="1">
        <f t="shared" si="1"/>
        <v>0.58703819661865997</v>
      </c>
      <c r="AB8" s="1">
        <f t="shared" si="1"/>
        <v>0.57283611158847447</v>
      </c>
      <c r="AD8" s="1">
        <f>AD7/AD6</f>
        <v>3.3537517631856697</v>
      </c>
      <c r="AE8" s="1">
        <f>AE7/AE6</f>
        <v>3.0007638307932929</v>
      </c>
      <c r="AG8" s="1">
        <f>AG7/AG6</f>
        <v>4.2754310411840608</v>
      </c>
      <c r="AH8" s="1">
        <f>AH7/AH6</f>
        <v>4.1628628811393096</v>
      </c>
    </row>
    <row r="10" spans="1:34" x14ac:dyDescent="0.2">
      <c r="B10" s="1" t="s">
        <v>61</v>
      </c>
      <c r="C10" s="1">
        <f>AVERAGE(B8:C8)</f>
        <v>0.15673981191222572</v>
      </c>
      <c r="E10" s="1" t="s">
        <v>61</v>
      </c>
      <c r="F10" s="1">
        <f>AVERAGE(E8:F8)</f>
        <v>0.33783000583805445</v>
      </c>
      <c r="H10" s="1" t="s">
        <v>61</v>
      </c>
      <c r="I10" s="1">
        <f>AVERAGE(H8:J8)</f>
        <v>2.4179580222327584</v>
      </c>
      <c r="L10" s="1" t="s">
        <v>61</v>
      </c>
      <c r="M10" s="1">
        <f>AVERAGE(L8:N8)</f>
        <v>3.1164093447051759</v>
      </c>
      <c r="Q10" s="1" t="s">
        <v>61</v>
      </c>
      <c r="R10" s="1">
        <f>AVERAGE(Q8:T8)</f>
        <v>2.5955232770491197</v>
      </c>
      <c r="V10" s="1" t="s">
        <v>61</v>
      </c>
      <c r="W10" s="1">
        <f>AVERAGE(V8:AB8)</f>
        <v>1.1026198292665772</v>
      </c>
      <c r="AD10" s="1" t="s">
        <v>61</v>
      </c>
      <c r="AE10" s="1">
        <f>AVERAGE(AD8:AE8)</f>
        <v>3.1772577969894815</v>
      </c>
      <c r="AG10" s="1" t="s">
        <v>61</v>
      </c>
      <c r="AH10" s="1">
        <f>AVERAGE(AG8:AH8)</f>
        <v>4.2191469611616856</v>
      </c>
    </row>
    <row r="12" spans="1:34" x14ac:dyDescent="0.2">
      <c r="B12" s="27" t="s">
        <v>4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Q12" s="28" t="s">
        <v>87</v>
      </c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4" spans="1:34" x14ac:dyDescent="0.2">
      <c r="A14" s="18" t="s">
        <v>111</v>
      </c>
    </row>
    <row r="16" spans="1:34" x14ac:dyDescent="0.2">
      <c r="A16" s="1" t="s">
        <v>112</v>
      </c>
      <c r="B16" s="30" t="s">
        <v>113</v>
      </c>
      <c r="C16" s="30"/>
      <c r="D16" s="30"/>
      <c r="E16" s="30"/>
      <c r="F16" s="30"/>
      <c r="G16" s="30"/>
      <c r="H16" s="7" t="s">
        <v>87</v>
      </c>
      <c r="I16" s="7"/>
      <c r="J16" s="7"/>
      <c r="K16" s="7"/>
      <c r="L16" s="7"/>
      <c r="M16" s="7"/>
      <c r="N16" s="6"/>
      <c r="O16" s="6"/>
      <c r="P16" s="6"/>
      <c r="Q16" s="6"/>
      <c r="R16" s="6"/>
    </row>
    <row r="17" spans="1:15" x14ac:dyDescent="0.2">
      <c r="A17" s="1" t="s">
        <v>114</v>
      </c>
      <c r="B17" s="1" t="s">
        <v>16</v>
      </c>
      <c r="C17" s="1" t="s">
        <v>17</v>
      </c>
      <c r="D17" s="1" t="s">
        <v>18</v>
      </c>
      <c r="E17" s="1" t="s">
        <v>88</v>
      </c>
      <c r="F17" s="20" t="s">
        <v>61</v>
      </c>
      <c r="G17" s="1" t="s">
        <v>115</v>
      </c>
      <c r="H17" s="1" t="s">
        <v>97</v>
      </c>
      <c r="I17" s="1" t="s">
        <v>98</v>
      </c>
      <c r="J17" s="1" t="s">
        <v>99</v>
      </c>
      <c r="K17" s="1" t="s">
        <v>100</v>
      </c>
      <c r="L17" s="22" t="s">
        <v>61</v>
      </c>
      <c r="M17" s="1" t="s">
        <v>116</v>
      </c>
      <c r="N17" s="1" t="s">
        <v>117</v>
      </c>
    </row>
    <row r="18" spans="1:15" x14ac:dyDescent="0.2">
      <c r="A18" s="1" t="s">
        <v>60</v>
      </c>
      <c r="B18" s="1">
        <f>C10</f>
        <v>0.15673981191222572</v>
      </c>
      <c r="C18" s="1">
        <f>F10</f>
        <v>0.33783000583805445</v>
      </c>
      <c r="D18" s="1">
        <f>I10</f>
        <v>2.4179580222327584</v>
      </c>
      <c r="E18" s="1">
        <f>M10</f>
        <v>3.1164093447051759</v>
      </c>
      <c r="F18" s="20">
        <f>AVERAGE(B18:E18)</f>
        <v>1.5072342961720535</v>
      </c>
      <c r="G18" s="1">
        <f>STDEV(B18:E18)</f>
        <v>1.4843858200503055</v>
      </c>
      <c r="H18" s="1">
        <f>R10</f>
        <v>2.5955232770491197</v>
      </c>
      <c r="I18" s="1">
        <f>W10</f>
        <v>1.1026198292665772</v>
      </c>
      <c r="J18" s="1">
        <f>AE10</f>
        <v>3.1772577969894815</v>
      </c>
      <c r="K18" s="1">
        <f>AH10</f>
        <v>4.2191469611616856</v>
      </c>
      <c r="L18" s="22">
        <f>AVERAGE(H18:K18)</f>
        <v>2.7736369661167162</v>
      </c>
      <c r="M18" s="1">
        <f>STDEV(H18:K18)</f>
        <v>1.3008243128582522</v>
      </c>
      <c r="N18" s="1">
        <f>_xlfn.T.TEST(B18:E18,H18:K18,2,2)</f>
        <v>0.24673182076429093</v>
      </c>
      <c r="O18" s="18" t="s">
        <v>118</v>
      </c>
    </row>
  </sheetData>
  <mergeCells count="14">
    <mergeCell ref="B12:O12"/>
    <mergeCell ref="Q12:AH12"/>
    <mergeCell ref="B16:G16"/>
    <mergeCell ref="H16:M16"/>
    <mergeCell ref="B2:O2"/>
    <mergeCell ref="Q2:AH2"/>
    <mergeCell ref="B3:C3"/>
    <mergeCell ref="E3:F3"/>
    <mergeCell ref="H3:J3"/>
    <mergeCell ref="L3:N3"/>
    <mergeCell ref="Q3:T3"/>
    <mergeCell ref="V3:AB3"/>
    <mergeCell ref="AD3:AE3"/>
    <mergeCell ref="AG3:A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Fig3d-thalamus</vt:lpstr>
      <vt:lpstr>Fig.3d-cortex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Luders</dc:creator>
  <cp:lastModifiedBy>Jens Luders</cp:lastModifiedBy>
  <dcterms:created xsi:type="dcterms:W3CDTF">2021-07-28T10:52:21Z</dcterms:created>
  <dcterms:modified xsi:type="dcterms:W3CDTF">2021-07-28T10:54:54Z</dcterms:modified>
</cp:coreProperties>
</file>