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luders/G Drive IRB/Work in progress/Manuscripts/augmin ko mouse paper/RevCommons/Submission/Submission revised/eLife/eLife Figures revised/Source data files quantifications/"/>
    </mc:Choice>
  </mc:AlternateContent>
  <xr:revisionPtr revIDLastSave="0" documentId="8_{B70FD062-2F60-EE4C-8DFF-7D1E0889B787}" xr6:coauthVersionLast="36" xr6:coauthVersionMax="36" xr10:uidLastSave="{00000000-0000-0000-0000-000000000000}"/>
  <bookViews>
    <workbookView xWindow="1840" yWindow="1240" windowWidth="27240" windowHeight="16440" activeTab="1" xr2:uid="{91E7011E-1CAC-8B4E-B0CA-B6D3CCF2EFD4}"/>
  </bookViews>
  <sheets>
    <sheet name="Fig3-supplement 1b" sheetId="2" r:id="rId1"/>
    <sheet name="Fig3-supplement 1d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8" i="3" l="1"/>
  <c r="AA8" i="3"/>
  <c r="AC8" i="3" s="1"/>
  <c r="AC9" i="3" s="1"/>
  <c r="X8" i="3"/>
  <c r="Y8" i="3" s="1"/>
  <c r="Y9" i="3" s="1"/>
  <c r="W8" i="3"/>
  <c r="T8" i="3"/>
  <c r="S8" i="3"/>
  <c r="R8" i="3"/>
  <c r="U8" i="3" s="1"/>
  <c r="U9" i="3" s="1"/>
  <c r="N8" i="3"/>
  <c r="M8" i="3"/>
  <c r="O8" i="3" s="1"/>
  <c r="O9" i="3" s="1"/>
  <c r="L8" i="3"/>
  <c r="I8" i="3"/>
  <c r="H8" i="3"/>
  <c r="G8" i="3"/>
  <c r="J8" i="3" s="1"/>
  <c r="J9" i="3" s="1"/>
  <c r="D8" i="3"/>
  <c r="C8" i="3"/>
  <c r="E8" i="3" s="1"/>
  <c r="B8" i="3"/>
  <c r="M7" i="3"/>
  <c r="M6" i="3"/>
  <c r="AJ8" i="2"/>
  <c r="AJ9" i="2" s="1"/>
  <c r="AI8" i="2"/>
  <c r="AH8" i="2"/>
  <c r="AG8" i="2"/>
  <c r="AD8" i="2"/>
  <c r="AC8" i="2"/>
  <c r="AB8" i="2"/>
  <c r="AE8" i="2" s="1"/>
  <c r="AE9" i="2" s="1"/>
  <c r="Y8" i="2"/>
  <c r="T8" i="2"/>
  <c r="S8" i="2"/>
  <c r="R8" i="2"/>
  <c r="U8" i="2" s="1"/>
  <c r="U9" i="2" s="1"/>
  <c r="O8" i="2"/>
  <c r="O9" i="2" s="1"/>
  <c r="N8" i="2"/>
  <c r="M8" i="2"/>
  <c r="L8" i="2"/>
  <c r="X7" i="2"/>
  <c r="X8" i="2" s="1"/>
  <c r="W7" i="2"/>
  <c r="W8" i="2" s="1"/>
  <c r="I7" i="2"/>
  <c r="I8" i="2" s="1"/>
  <c r="H7" i="2"/>
  <c r="H8" i="2" s="1"/>
  <c r="G7" i="2"/>
  <c r="G8" i="2" s="1"/>
  <c r="D7" i="2"/>
  <c r="D8" i="2" s="1"/>
  <c r="C7" i="2"/>
  <c r="C8" i="2" s="1"/>
  <c r="B7" i="2"/>
  <c r="B8" i="2" s="1"/>
  <c r="E8" i="2" s="1"/>
  <c r="E9" i="2" s="1"/>
  <c r="X6" i="2"/>
  <c r="W6" i="2"/>
  <c r="I6" i="2"/>
  <c r="H6" i="2"/>
  <c r="G6" i="2"/>
  <c r="D6" i="2"/>
  <c r="C6" i="2"/>
  <c r="B6" i="2"/>
  <c r="D14" i="3" l="1"/>
  <c r="C14" i="3"/>
  <c r="D13" i="2"/>
  <c r="C13" i="2"/>
  <c r="E14" i="2"/>
  <c r="E9" i="3"/>
  <c r="E14" i="3" s="1"/>
  <c r="D13" i="3"/>
  <c r="C13" i="3"/>
  <c r="J8" i="2"/>
  <c r="J9" i="2" s="1"/>
  <c r="D14" i="2"/>
  <c r="Z8" i="2"/>
  <c r="Z9" i="2" s="1"/>
  <c r="C14" i="2" s="1"/>
</calcChain>
</file>

<file path=xl/sharedStrings.xml><?xml version="1.0" encoding="utf-8"?>
<sst xmlns="http://schemas.openxmlformats.org/spreadsheetml/2006/main" count="112" uniqueCount="53">
  <si>
    <t>CORTEX E13.5</t>
  </si>
  <si>
    <t>Genotype</t>
  </si>
  <si>
    <t>p53 KO Control</t>
  </si>
  <si>
    <t>p53 KO; Haus6 cKO</t>
  </si>
  <si>
    <t>Animal</t>
  </si>
  <si>
    <t>p53 Ctr - 1</t>
  </si>
  <si>
    <t>p53 Ctr - 2</t>
  </si>
  <si>
    <t>p53 Ctr - 3</t>
  </si>
  <si>
    <t>double KO - 1</t>
  </si>
  <si>
    <t>r8-3-27</t>
  </si>
  <si>
    <t>R9-3-20</t>
  </si>
  <si>
    <t>R3-4-2-21</t>
  </si>
  <si>
    <t>Cut</t>
  </si>
  <si>
    <t>p53 Ctr - 1.1</t>
  </si>
  <si>
    <t>p53 Ctr - 1.2</t>
  </si>
  <si>
    <t>p53 Ctr - 1.3</t>
  </si>
  <si>
    <t>Average</t>
  </si>
  <si>
    <t>p53 Ctr - 2.1</t>
  </si>
  <si>
    <t>p53 Ctr - 2.2</t>
  </si>
  <si>
    <t>p53 Ctr - 2.3</t>
  </si>
  <si>
    <t>p53 Ctr - 3.1</t>
  </si>
  <si>
    <t>p53 Ctr - 3.2</t>
  </si>
  <si>
    <t>p53 Ctr - 3.3</t>
  </si>
  <si>
    <t>double KO - 1.1</t>
  </si>
  <si>
    <t>double KO - 1.2</t>
  </si>
  <si>
    <t>double KO - 1.3</t>
  </si>
  <si>
    <t>double KO - 2.1</t>
  </si>
  <si>
    <t>double KO - 2.2</t>
  </si>
  <si>
    <t>double KO - 2.3</t>
  </si>
  <si>
    <t>double KO - 3.1</t>
  </si>
  <si>
    <t>double KO - 3.2</t>
  </si>
  <si>
    <t>double KO - 3.3</t>
  </si>
  <si>
    <t>double KO - 4.1</t>
  </si>
  <si>
    <t>double KO - 4.2</t>
  </si>
  <si>
    <t>double KO - 4.3</t>
  </si>
  <si>
    <t>Total # cells</t>
  </si>
  <si>
    <t>p21 + cells</t>
  </si>
  <si>
    <t>% cell, p21+</t>
  </si>
  <si>
    <t>DATA SUMMARY:</t>
  </si>
  <si>
    <t>Genotype:</t>
  </si>
  <si>
    <t>n</t>
  </si>
  <si>
    <t>%p21 + average</t>
  </si>
  <si>
    <t>% p21+ st dev</t>
  </si>
  <si>
    <t>t.test (p53 KO vs Haus6 cKO; p53 KO( - P-value:</t>
  </si>
  <si>
    <t>p53 KO</t>
  </si>
  <si>
    <t>Haus6 cKO; p53 KO</t>
  </si>
  <si>
    <t>ns</t>
  </si>
  <si>
    <t>THALAMUS e13.5</t>
  </si>
  <si>
    <t>Embryo #:</t>
  </si>
  <si>
    <t>double KO - 2</t>
  </si>
  <si>
    <t>double KO - 3</t>
  </si>
  <si>
    <t>Section #:</t>
  </si>
  <si>
    <t>Average % p21+ cell (per embryo):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</si>
</sst>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1" applyFont="1"/>
    <xf numFmtId="0" fontId="2" fillId="0" borderId="0" xfId="1"/>
    <xf numFmtId="0" fontId="1" fillId="2" borderId="0" xfId="1" applyFont="1" applyFill="1" applyAlignment="1">
      <alignment horizontal="center"/>
    </xf>
    <xf numFmtId="0" fontId="1" fillId="3" borderId="0" xfId="1" applyFont="1" applyFill="1" applyAlignment="1">
      <alignment horizontal="center"/>
    </xf>
    <xf numFmtId="0" fontId="2" fillId="0" borderId="0" xfId="1" applyAlignment="1">
      <alignment horizontal="center"/>
    </xf>
    <xf numFmtId="164" fontId="0" fillId="0" borderId="0" xfId="2" applyNumberFormat="1" applyFont="1"/>
    <xf numFmtId="164" fontId="2" fillId="0" borderId="0" xfId="1" applyNumberFormat="1"/>
    <xf numFmtId="0" fontId="2" fillId="0" borderId="0" xfId="1" applyAlignment="1">
      <alignment wrapText="1"/>
    </xf>
    <xf numFmtId="0" fontId="2" fillId="0" borderId="0" xfId="1" applyAlignment="1">
      <alignment horizontal="center" wrapText="1"/>
    </xf>
    <xf numFmtId="9" fontId="0" fillId="0" borderId="0" xfId="2" applyFont="1"/>
    <xf numFmtId="10" fontId="0" fillId="0" borderId="0" xfId="2" applyNumberFormat="1" applyFont="1"/>
    <xf numFmtId="0" fontId="4" fillId="0" borderId="0" xfId="1" applyFont="1" applyAlignment="1">
      <alignment horizontal="center" wrapText="1"/>
    </xf>
    <xf numFmtId="0" fontId="5" fillId="0" borderId="0" xfId="1" applyFont="1"/>
  </cellXfs>
  <cellStyles count="3">
    <cellStyle name="Normal" xfId="0" builtinId="0"/>
    <cellStyle name="Normal 2" xfId="1" xr:uid="{14341CFC-CBB0-0148-B889-78BE3FF7DEBA}"/>
    <cellStyle name="Percent 2" xfId="2" xr:uid="{246B05B3-6A91-2747-881D-F1A88BA3FD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6B77A-A5EE-F341-BF56-52108B239645}">
  <dimension ref="A1:AK26"/>
  <sheetViews>
    <sheetView workbookViewId="0">
      <selection activeCell="F17" sqref="F17"/>
    </sheetView>
  </sheetViews>
  <sheetFormatPr baseColWidth="10" defaultColWidth="8.83203125" defaultRowHeight="15" x14ac:dyDescent="0.2"/>
  <cols>
    <col min="1" max="1" width="18.5" style="2" customWidth="1"/>
    <col min="2" max="17" width="12" style="2" customWidth="1"/>
    <col min="18" max="36" width="15.1640625" style="2" customWidth="1"/>
    <col min="37" max="16384" width="8.83203125" style="2"/>
  </cols>
  <sheetData>
    <row r="1" spans="1:37" x14ac:dyDescent="0.2">
      <c r="A1" s="1" t="s">
        <v>0</v>
      </c>
    </row>
    <row r="3" spans="1:37" ht="16" x14ac:dyDescent="0.2">
      <c r="A3" s="2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Q3" s="2" t="s">
        <v>1</v>
      </c>
      <c r="R3" s="4" t="s">
        <v>3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7" x14ac:dyDescent="0.2">
      <c r="A4" s="2" t="s">
        <v>4</v>
      </c>
      <c r="B4" s="5" t="s">
        <v>5</v>
      </c>
      <c r="C4" s="5"/>
      <c r="D4" s="5"/>
      <c r="E4" s="5"/>
      <c r="G4" s="5" t="s">
        <v>6</v>
      </c>
      <c r="H4" s="5"/>
      <c r="I4" s="5"/>
      <c r="J4" s="5"/>
      <c r="L4" s="5" t="s">
        <v>7</v>
      </c>
      <c r="M4" s="5"/>
      <c r="N4" s="5"/>
      <c r="O4" s="5"/>
      <c r="Q4" s="2" t="s">
        <v>4</v>
      </c>
      <c r="R4" s="5" t="s">
        <v>8</v>
      </c>
      <c r="S4" s="5"/>
      <c r="T4" s="5"/>
      <c r="U4" s="5"/>
      <c r="W4" s="5" t="s">
        <v>9</v>
      </c>
      <c r="X4" s="5"/>
      <c r="Y4" s="5"/>
      <c r="Z4" s="5"/>
      <c r="AB4" s="5" t="s">
        <v>10</v>
      </c>
      <c r="AC4" s="5"/>
      <c r="AD4" s="5"/>
      <c r="AE4" s="5"/>
      <c r="AG4" s="5" t="s">
        <v>11</v>
      </c>
      <c r="AH4" s="5"/>
      <c r="AI4" s="5"/>
      <c r="AJ4" s="5"/>
    </row>
    <row r="5" spans="1:37" x14ac:dyDescent="0.2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G5" s="2" t="s">
        <v>17</v>
      </c>
      <c r="H5" s="2" t="s">
        <v>18</v>
      </c>
      <c r="I5" s="2" t="s">
        <v>19</v>
      </c>
      <c r="J5" s="2" t="s">
        <v>16</v>
      </c>
      <c r="L5" s="2" t="s">
        <v>20</v>
      </c>
      <c r="M5" s="2" t="s">
        <v>21</v>
      </c>
      <c r="N5" s="2" t="s">
        <v>22</v>
      </c>
      <c r="O5" s="2" t="s">
        <v>16</v>
      </c>
      <c r="Q5" s="2" t="s">
        <v>12</v>
      </c>
      <c r="R5" s="2" t="s">
        <v>23</v>
      </c>
      <c r="S5" s="2" t="s">
        <v>24</v>
      </c>
      <c r="T5" s="2" t="s">
        <v>25</v>
      </c>
      <c r="U5" s="2" t="s">
        <v>16</v>
      </c>
      <c r="W5" s="2" t="s">
        <v>26</v>
      </c>
      <c r="X5" s="2" t="s">
        <v>27</v>
      </c>
      <c r="Y5" s="2" t="s">
        <v>28</v>
      </c>
      <c r="Z5" s="2" t="s">
        <v>16</v>
      </c>
      <c r="AB5" s="2" t="s">
        <v>29</v>
      </c>
      <c r="AC5" s="2" t="s">
        <v>30</v>
      </c>
      <c r="AD5" s="2" t="s">
        <v>31</v>
      </c>
      <c r="AE5" s="2" t="s">
        <v>16</v>
      </c>
      <c r="AG5" s="2" t="s">
        <v>32</v>
      </c>
      <c r="AH5" s="2" t="s">
        <v>33</v>
      </c>
      <c r="AI5" s="2" t="s">
        <v>34</v>
      </c>
      <c r="AJ5" s="2" t="s">
        <v>16</v>
      </c>
    </row>
    <row r="6" spans="1:37" x14ac:dyDescent="0.2">
      <c r="A6" s="2" t="s">
        <v>35</v>
      </c>
      <c r="B6" s="2">
        <f>2054+2186</f>
        <v>4240</v>
      </c>
      <c r="C6" s="2">
        <f>2575+2329</f>
        <v>4904</v>
      </c>
      <c r="D6" s="2">
        <f>2640+2199</f>
        <v>4839</v>
      </c>
      <c r="G6" s="2">
        <f>2729+3023</f>
        <v>5752</v>
      </c>
      <c r="H6" s="2">
        <f>2643+2673</f>
        <v>5316</v>
      </c>
      <c r="I6" s="2">
        <f>2935+2760</f>
        <v>5695</v>
      </c>
      <c r="L6" s="2">
        <v>2600</v>
      </c>
      <c r="M6" s="2">
        <v>4117</v>
      </c>
      <c r="N6" s="2">
        <v>3039</v>
      </c>
      <c r="Q6" s="2" t="s">
        <v>35</v>
      </c>
      <c r="R6" s="2">
        <v>1299</v>
      </c>
      <c r="S6" s="2">
        <v>1231</v>
      </c>
      <c r="T6" s="2">
        <v>1047</v>
      </c>
      <c r="W6" s="2">
        <f>1494+1108</f>
        <v>2602</v>
      </c>
      <c r="X6" s="2">
        <f>1626+1234</f>
        <v>2860</v>
      </c>
      <c r="Y6" s="2">
        <v>1201</v>
      </c>
      <c r="AB6" s="2">
        <v>1595</v>
      </c>
      <c r="AC6" s="2">
        <v>2097</v>
      </c>
      <c r="AD6" s="2">
        <v>2266</v>
      </c>
      <c r="AG6" s="2">
        <v>1246</v>
      </c>
      <c r="AH6" s="2">
        <v>1468</v>
      </c>
      <c r="AI6" s="2">
        <v>3643</v>
      </c>
    </row>
    <row r="7" spans="1:37" x14ac:dyDescent="0.2">
      <c r="A7" s="2" t="s">
        <v>36</v>
      </c>
      <c r="B7" s="2">
        <f>8+23</f>
        <v>31</v>
      </c>
      <c r="C7" s="2">
        <f>17+18</f>
        <v>35</v>
      </c>
      <c r="D7" s="2">
        <f>21+25</f>
        <v>46</v>
      </c>
      <c r="G7" s="2">
        <f>55+49</f>
        <v>104</v>
      </c>
      <c r="H7" s="2">
        <f>47+56</f>
        <v>103</v>
      </c>
      <c r="I7" s="2">
        <f>43+48</f>
        <v>91</v>
      </c>
      <c r="L7" s="2">
        <v>12</v>
      </c>
      <c r="M7" s="2">
        <v>20</v>
      </c>
      <c r="N7" s="2">
        <v>8</v>
      </c>
      <c r="Q7" s="2" t="s">
        <v>36</v>
      </c>
      <c r="R7" s="2">
        <v>9</v>
      </c>
      <c r="S7" s="2">
        <v>3</v>
      </c>
      <c r="T7" s="2">
        <v>6</v>
      </c>
      <c r="W7" s="2">
        <f>22+21</f>
        <v>43</v>
      </c>
      <c r="X7" s="2">
        <f>21+18</f>
        <v>39</v>
      </c>
      <c r="Y7" s="2">
        <v>24</v>
      </c>
      <c r="AB7" s="2">
        <v>22</v>
      </c>
      <c r="AC7" s="2">
        <v>50</v>
      </c>
      <c r="AD7" s="2">
        <v>52</v>
      </c>
      <c r="AG7" s="2">
        <v>10</v>
      </c>
      <c r="AH7" s="2">
        <v>8</v>
      </c>
      <c r="AI7" s="2">
        <v>39</v>
      </c>
    </row>
    <row r="8" spans="1:37" ht="16" x14ac:dyDescent="0.2">
      <c r="A8" s="2" t="s">
        <v>37</v>
      </c>
      <c r="B8" s="6">
        <f>B7/B6</f>
        <v>7.3113207547169812E-3</v>
      </c>
      <c r="C8" s="6">
        <f t="shared" ref="C8:D8" si="0">C7/C6</f>
        <v>7.1370309951060357E-3</v>
      </c>
      <c r="D8" s="6">
        <f t="shared" si="0"/>
        <v>9.506096300888613E-3</v>
      </c>
      <c r="E8" s="7">
        <f>AVERAGE(B8:D8)</f>
        <v>7.9848160169038781E-3</v>
      </c>
      <c r="G8" s="6">
        <f>G7/G6</f>
        <v>1.8080667593880391E-2</v>
      </c>
      <c r="H8" s="6">
        <f t="shared" ref="H8:I8" si="1">H7/H6</f>
        <v>1.9375470278404815E-2</v>
      </c>
      <c r="I8" s="6">
        <f t="shared" si="1"/>
        <v>1.597892888498683E-2</v>
      </c>
      <c r="J8" s="7">
        <f>AVERAGE(G8:I8)</f>
        <v>1.7811688919090678E-2</v>
      </c>
      <c r="L8" s="6">
        <f>L7/L6</f>
        <v>4.6153846153846158E-3</v>
      </c>
      <c r="M8" s="6">
        <f t="shared" ref="M8:N8" si="2">M7/M6</f>
        <v>4.8579062424095217E-3</v>
      </c>
      <c r="N8" s="6">
        <f t="shared" si="2"/>
        <v>2.6324448831852583E-3</v>
      </c>
      <c r="O8" s="7">
        <f>AVERAGE(L8:N8)</f>
        <v>4.0352452469931315E-3</v>
      </c>
      <c r="Q8" s="2" t="s">
        <v>37</v>
      </c>
      <c r="R8" s="6">
        <f>R7/R6</f>
        <v>6.9284064665127024E-3</v>
      </c>
      <c r="S8" s="6">
        <f t="shared" ref="S8:T8" si="3">S7/S6</f>
        <v>2.437043054427295E-3</v>
      </c>
      <c r="T8" s="6">
        <f t="shared" si="3"/>
        <v>5.7306590257879654E-3</v>
      </c>
      <c r="U8" s="7">
        <f>AVERAGE(R8:T8)</f>
        <v>5.0320361822426543E-3</v>
      </c>
      <c r="W8" s="6">
        <f>W7/W6</f>
        <v>1.6525749423520367E-2</v>
      </c>
      <c r="X8" s="6">
        <f t="shared" ref="X8:Y8" si="4">X7/X6</f>
        <v>1.3636363636363636E-2</v>
      </c>
      <c r="Y8" s="6">
        <f t="shared" si="4"/>
        <v>1.9983347210657785E-2</v>
      </c>
      <c r="Z8" s="7">
        <f>AVERAGE(W8:Y8)</f>
        <v>1.6715153423513929E-2</v>
      </c>
      <c r="AB8" s="6">
        <f>AB7/AB6</f>
        <v>1.3793103448275862E-2</v>
      </c>
      <c r="AC8" s="6">
        <f t="shared" ref="AC8:AD8" si="5">AC7/AC6</f>
        <v>2.3843586075345733E-2</v>
      </c>
      <c r="AD8" s="6">
        <f t="shared" si="5"/>
        <v>2.2947925860547221E-2</v>
      </c>
      <c r="AE8" s="7">
        <f>AVERAGE(AB8:AD8)</f>
        <v>2.019487179472294E-2</v>
      </c>
      <c r="AG8" s="6">
        <f>AG7/AG6</f>
        <v>8.0256821829855531E-3</v>
      </c>
      <c r="AH8" s="6">
        <f t="shared" ref="AH8:AI8" si="6">AH7/AH6</f>
        <v>5.4495912806539508E-3</v>
      </c>
      <c r="AI8" s="6">
        <f t="shared" si="6"/>
        <v>1.0705462530881142E-2</v>
      </c>
      <c r="AJ8" s="7">
        <f>AVERAGE(AG8:AI8)</f>
        <v>8.0602453315068833E-3</v>
      </c>
    </row>
    <row r="9" spans="1:37" ht="16" x14ac:dyDescent="0.2">
      <c r="C9" s="6"/>
      <c r="D9" s="6"/>
      <c r="E9" s="6">
        <f>E8</f>
        <v>7.9848160169038781E-3</v>
      </c>
      <c r="F9" s="7"/>
      <c r="H9" s="6"/>
      <c r="I9" s="6"/>
      <c r="J9" s="6">
        <f>J8</f>
        <v>1.7811688919090678E-2</v>
      </c>
      <c r="K9" s="7"/>
      <c r="M9" s="6"/>
      <c r="N9" s="6"/>
      <c r="O9" s="6">
        <f>O8</f>
        <v>4.0352452469931315E-3</v>
      </c>
      <c r="P9" s="7"/>
      <c r="S9" s="6"/>
      <c r="T9" s="6"/>
      <c r="U9" s="6">
        <f>U8</f>
        <v>5.0320361822426543E-3</v>
      </c>
      <c r="V9" s="7"/>
      <c r="X9" s="6"/>
      <c r="Y9" s="6"/>
      <c r="Z9" s="6">
        <f>Z8</f>
        <v>1.6715153423513929E-2</v>
      </c>
      <c r="AA9" s="7"/>
      <c r="AC9" s="6"/>
      <c r="AD9" s="6"/>
      <c r="AE9" s="6">
        <f>AE8</f>
        <v>2.019487179472294E-2</v>
      </c>
      <c r="AF9" s="7"/>
      <c r="AH9" s="6"/>
      <c r="AI9" s="6"/>
      <c r="AJ9" s="6">
        <f>AJ8</f>
        <v>8.0602453315068833E-3</v>
      </c>
      <c r="AK9" s="7"/>
    </row>
    <row r="11" spans="1:37" x14ac:dyDescent="0.2">
      <c r="A11" s="1" t="s">
        <v>38</v>
      </c>
    </row>
    <row r="12" spans="1:37" ht="43.25" customHeight="1" x14ac:dyDescent="0.2">
      <c r="A12" s="2" t="s">
        <v>39</v>
      </c>
      <c r="B12" s="8" t="s">
        <v>40</v>
      </c>
      <c r="C12" s="8" t="s">
        <v>41</v>
      </c>
      <c r="D12" s="8" t="s">
        <v>42</v>
      </c>
      <c r="E12" s="9" t="s">
        <v>43</v>
      </c>
      <c r="F12" s="9"/>
    </row>
    <row r="13" spans="1:37" ht="16" x14ac:dyDescent="0.2">
      <c r="A13" s="2" t="s">
        <v>44</v>
      </c>
      <c r="B13" s="2">
        <v>3</v>
      </c>
      <c r="C13" s="6">
        <f>AVERAGE(E9:O9)</f>
        <v>9.9439167276625627E-3</v>
      </c>
      <c r="D13" s="6">
        <f>STDEV(E9:O9)</f>
        <v>7.0940930892391396E-3</v>
      </c>
    </row>
    <row r="14" spans="1:37" ht="16" x14ac:dyDescent="0.2">
      <c r="A14" s="2" t="s">
        <v>45</v>
      </c>
      <c r="B14" s="2">
        <v>4</v>
      </c>
      <c r="C14" s="6">
        <f>AVERAGE(U9:AJ9)</f>
        <v>1.2500576682996603E-2</v>
      </c>
      <c r="D14" s="6">
        <f>STDEV(U9:AJ9)</f>
        <v>7.1288258521411945E-3</v>
      </c>
      <c r="E14" s="2">
        <f>_xlfn.T.TEST(E9:O9,U9:AJ9,2,2)</f>
        <v>0.65781945173618284</v>
      </c>
      <c r="F14" s="2" t="s">
        <v>46</v>
      </c>
    </row>
    <row r="15" spans="1:37" ht="16" x14ac:dyDescent="0.2">
      <c r="C15" s="7"/>
      <c r="D15" s="10"/>
    </row>
    <row r="16" spans="1:37" ht="16" x14ac:dyDescent="0.2">
      <c r="C16" s="7"/>
      <c r="D16" s="11"/>
    </row>
    <row r="19" spans="1:4" x14ac:dyDescent="0.2">
      <c r="A19" s="12"/>
      <c r="B19" s="12"/>
      <c r="C19" s="12"/>
      <c r="D19" s="12"/>
    </row>
    <row r="20" spans="1:4" x14ac:dyDescent="0.2">
      <c r="A20" s="13"/>
      <c r="B20" s="13"/>
      <c r="C20" s="13"/>
      <c r="D20" s="13"/>
    </row>
    <row r="21" spans="1:4" x14ac:dyDescent="0.2">
      <c r="A21" s="13"/>
      <c r="B21" s="13"/>
      <c r="C21" s="13"/>
      <c r="D21" s="13"/>
    </row>
    <row r="22" spans="1:4" x14ac:dyDescent="0.2">
      <c r="A22" s="13"/>
      <c r="B22" s="13"/>
      <c r="C22" s="13"/>
      <c r="D22" s="13"/>
    </row>
    <row r="23" spans="1:4" x14ac:dyDescent="0.2">
      <c r="A23" s="13"/>
      <c r="B23" s="13"/>
      <c r="C23" s="13"/>
      <c r="D23" s="13"/>
    </row>
    <row r="24" spans="1:4" x14ac:dyDescent="0.2">
      <c r="A24" s="13"/>
      <c r="B24" s="13"/>
      <c r="C24" s="13"/>
      <c r="D24" s="13"/>
    </row>
    <row r="26" spans="1:4" x14ac:dyDescent="0.2">
      <c r="B26" s="9"/>
      <c r="C26" s="9"/>
    </row>
  </sheetData>
  <mergeCells count="11">
    <mergeCell ref="E12:F12"/>
    <mergeCell ref="B26:C26"/>
    <mergeCell ref="B3:O3"/>
    <mergeCell ref="R3:AJ3"/>
    <mergeCell ref="B4:E4"/>
    <mergeCell ref="G4:J4"/>
    <mergeCell ref="L4:O4"/>
    <mergeCell ref="R4:U4"/>
    <mergeCell ref="W4:Z4"/>
    <mergeCell ref="AB4:AE4"/>
    <mergeCell ref="AG4:A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7005C-57F0-F442-BC6F-7651557E34CF}">
  <dimension ref="A1:AC26"/>
  <sheetViews>
    <sheetView tabSelected="1" workbookViewId="0">
      <selection activeCell="E32" sqref="E32"/>
    </sheetView>
  </sheetViews>
  <sheetFormatPr baseColWidth="10" defaultColWidth="8.83203125" defaultRowHeight="15" x14ac:dyDescent="0.2"/>
  <cols>
    <col min="1" max="1" width="18.5" style="2" customWidth="1"/>
    <col min="2" max="15" width="11.33203125" style="2" customWidth="1"/>
    <col min="16" max="17" width="8.83203125" style="2"/>
    <col min="18" max="29" width="13.83203125" style="2" customWidth="1"/>
    <col min="30" max="16384" width="8.83203125" style="2"/>
  </cols>
  <sheetData>
    <row r="1" spans="1:29" x14ac:dyDescent="0.2">
      <c r="A1" s="1" t="s">
        <v>47</v>
      </c>
    </row>
    <row r="3" spans="1:29" ht="16" x14ac:dyDescent="0.2">
      <c r="A3" s="2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Q3" s="2" t="s">
        <v>1</v>
      </c>
      <c r="R3" s="4" t="s">
        <v>3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x14ac:dyDescent="0.2">
      <c r="A4" s="2" t="s">
        <v>48</v>
      </c>
      <c r="B4" s="5" t="s">
        <v>5</v>
      </c>
      <c r="C4" s="5"/>
      <c r="D4" s="5"/>
      <c r="E4" s="5"/>
      <c r="G4" s="5" t="s">
        <v>6</v>
      </c>
      <c r="H4" s="5"/>
      <c r="I4" s="5"/>
      <c r="J4" s="5"/>
      <c r="L4" s="5" t="s">
        <v>7</v>
      </c>
      <c r="M4" s="5"/>
      <c r="N4" s="5"/>
      <c r="O4" s="5"/>
      <c r="Q4" s="2" t="s">
        <v>4</v>
      </c>
      <c r="R4" s="5" t="s">
        <v>8</v>
      </c>
      <c r="S4" s="5"/>
      <c r="T4" s="5"/>
      <c r="U4" s="5"/>
      <c r="W4" s="5" t="s">
        <v>49</v>
      </c>
      <c r="X4" s="5"/>
      <c r="Y4" s="5"/>
      <c r="AA4" s="5" t="s">
        <v>50</v>
      </c>
      <c r="AB4" s="5"/>
      <c r="AC4" s="5"/>
    </row>
    <row r="5" spans="1:29" x14ac:dyDescent="0.2">
      <c r="A5" s="2" t="s">
        <v>51</v>
      </c>
      <c r="B5" s="2" t="s">
        <v>13</v>
      </c>
      <c r="C5" s="2" t="s">
        <v>14</v>
      </c>
      <c r="D5" s="2" t="s">
        <v>15</v>
      </c>
      <c r="E5" s="2" t="s">
        <v>16</v>
      </c>
      <c r="G5" s="2" t="s">
        <v>17</v>
      </c>
      <c r="H5" s="2" t="s">
        <v>18</v>
      </c>
      <c r="I5" s="2" t="s">
        <v>19</v>
      </c>
      <c r="J5" s="2" t="s">
        <v>16</v>
      </c>
      <c r="L5" s="2" t="s">
        <v>20</v>
      </c>
      <c r="M5" s="2" t="s">
        <v>21</v>
      </c>
      <c r="N5" s="2" t="s">
        <v>22</v>
      </c>
      <c r="O5" s="2" t="s">
        <v>16</v>
      </c>
      <c r="Q5" s="2" t="s">
        <v>12</v>
      </c>
      <c r="R5" s="2" t="s">
        <v>23</v>
      </c>
      <c r="S5" s="2" t="s">
        <v>24</v>
      </c>
      <c r="T5" s="2" t="s">
        <v>25</v>
      </c>
      <c r="U5" s="2" t="s">
        <v>16</v>
      </c>
      <c r="W5" s="2" t="s">
        <v>26</v>
      </c>
      <c r="X5" s="2" t="s">
        <v>27</v>
      </c>
      <c r="Y5" s="2" t="s">
        <v>16</v>
      </c>
      <c r="AA5" s="2" t="s">
        <v>29</v>
      </c>
      <c r="AB5" s="2" t="s">
        <v>30</v>
      </c>
      <c r="AC5" s="2" t="s">
        <v>16</v>
      </c>
    </row>
    <row r="6" spans="1:29" x14ac:dyDescent="0.2">
      <c r="A6" s="2" t="s">
        <v>35</v>
      </c>
      <c r="B6" s="2">
        <v>4416</v>
      </c>
      <c r="C6" s="2">
        <v>6362</v>
      </c>
      <c r="D6" s="2">
        <v>8494</v>
      </c>
      <c r="G6" s="2">
        <v>2025</v>
      </c>
      <c r="H6" s="2">
        <v>3328</v>
      </c>
      <c r="I6" s="2">
        <v>9049</v>
      </c>
      <c r="L6" s="2">
        <v>15145</v>
      </c>
      <c r="M6" s="2">
        <f>6328+5417</f>
        <v>11745</v>
      </c>
      <c r="N6" s="2">
        <v>11312</v>
      </c>
      <c r="Q6" s="2" t="s">
        <v>35</v>
      </c>
      <c r="R6" s="2">
        <v>5403</v>
      </c>
      <c r="S6" s="2">
        <v>5030</v>
      </c>
      <c r="T6" s="2">
        <v>13491</v>
      </c>
      <c r="W6" s="2">
        <v>2746</v>
      </c>
      <c r="X6" s="2">
        <v>4922</v>
      </c>
      <c r="AA6" s="2">
        <v>2717</v>
      </c>
      <c r="AB6" s="2">
        <v>6758</v>
      </c>
    </row>
    <row r="7" spans="1:29" x14ac:dyDescent="0.2">
      <c r="A7" s="2" t="s">
        <v>36</v>
      </c>
      <c r="B7" s="2">
        <v>133</v>
      </c>
      <c r="C7" s="2">
        <v>166</v>
      </c>
      <c r="D7" s="2">
        <v>178</v>
      </c>
      <c r="G7" s="2">
        <v>53</v>
      </c>
      <c r="H7" s="2">
        <v>75</v>
      </c>
      <c r="I7" s="2">
        <v>137</v>
      </c>
      <c r="L7" s="2">
        <v>158</v>
      </c>
      <c r="M7" s="2">
        <f>29+20</f>
        <v>49</v>
      </c>
      <c r="N7" s="2">
        <v>45</v>
      </c>
      <c r="Q7" s="2" t="s">
        <v>36</v>
      </c>
      <c r="R7" s="2">
        <v>54</v>
      </c>
      <c r="S7" s="2">
        <v>49</v>
      </c>
      <c r="T7" s="2">
        <v>141</v>
      </c>
      <c r="W7" s="2">
        <v>23</v>
      </c>
      <c r="X7" s="2">
        <v>54</v>
      </c>
      <c r="AA7" s="2">
        <v>22</v>
      </c>
      <c r="AB7" s="2">
        <v>68</v>
      </c>
    </row>
    <row r="8" spans="1:29" ht="16" x14ac:dyDescent="0.2">
      <c r="A8" s="2" t="s">
        <v>37</v>
      </c>
      <c r="B8" s="6">
        <f>B7/B6</f>
        <v>3.0117753623188404E-2</v>
      </c>
      <c r="C8" s="6">
        <f t="shared" ref="C8:D8" si="0">C7/C6</f>
        <v>2.6092423766111286E-2</v>
      </c>
      <c r="D8" s="6">
        <f t="shared" si="0"/>
        <v>2.0955968919237108E-2</v>
      </c>
      <c r="E8" s="7">
        <f>AVERAGE(B8:D8)</f>
        <v>2.5722048769512267E-2</v>
      </c>
      <c r="G8" s="6">
        <f>G7/G6</f>
        <v>2.617283950617284E-2</v>
      </c>
      <c r="H8" s="6">
        <f t="shared" ref="H8:I8" si="1">H7/H6</f>
        <v>2.2536057692307692E-2</v>
      </c>
      <c r="I8" s="6">
        <f t="shared" si="1"/>
        <v>1.5139794452425682E-2</v>
      </c>
      <c r="J8" s="7">
        <f>AVERAGE(G8:I8)</f>
        <v>2.128289721696874E-2</v>
      </c>
      <c r="L8" s="6">
        <f>L7/L6</f>
        <v>1.0432485968966655E-2</v>
      </c>
      <c r="M8" s="6">
        <f t="shared" ref="M8:N8" si="2">M7/M6</f>
        <v>4.1719880800340572E-3</v>
      </c>
      <c r="N8" s="6">
        <f t="shared" si="2"/>
        <v>3.9780763790664784E-3</v>
      </c>
      <c r="O8" s="7">
        <f>AVERAGE(L8:N8)</f>
        <v>6.1941834760223967E-3</v>
      </c>
      <c r="Q8" s="2" t="s">
        <v>37</v>
      </c>
      <c r="R8" s="6">
        <f>R7/R6</f>
        <v>9.9944475291504718E-3</v>
      </c>
      <c r="S8" s="6">
        <f t="shared" ref="S8:T8" si="3">S7/S6</f>
        <v>9.7415506958250502E-3</v>
      </c>
      <c r="T8" s="6">
        <f t="shared" si="3"/>
        <v>1.0451412052479431E-2</v>
      </c>
      <c r="U8" s="7">
        <f>AVERAGE(R8:T8)</f>
        <v>1.0062470092484984E-2</v>
      </c>
      <c r="W8" s="6">
        <f>W7/W6</f>
        <v>8.3758193736343765E-3</v>
      </c>
      <c r="X8" s="6">
        <f t="shared" ref="X8" si="4">X7/X6</f>
        <v>1.0971149939049168E-2</v>
      </c>
      <c r="Y8" s="7">
        <f>AVERAGE(W8:X8)</f>
        <v>9.6734846563417722E-3</v>
      </c>
      <c r="AA8" s="6">
        <f>AA7/AA6</f>
        <v>8.0971659919028341E-3</v>
      </c>
      <c r="AB8" s="6">
        <f t="shared" ref="AB8" si="5">AB7/AB6</f>
        <v>1.0062148564664102E-2</v>
      </c>
      <c r="AC8" s="7">
        <f>AVERAGE(AA8:AB8)</f>
        <v>9.0796572782834671E-3</v>
      </c>
    </row>
    <row r="9" spans="1:29" ht="16" x14ac:dyDescent="0.2">
      <c r="A9" s="2" t="s">
        <v>52</v>
      </c>
      <c r="B9" s="6"/>
      <c r="C9" s="6"/>
      <c r="D9" s="6"/>
      <c r="E9" s="7">
        <f>E8</f>
        <v>2.5722048769512267E-2</v>
      </c>
      <c r="G9" s="6"/>
      <c r="H9" s="6"/>
      <c r="I9" s="6"/>
      <c r="J9" s="7">
        <f>J8</f>
        <v>2.128289721696874E-2</v>
      </c>
      <c r="L9" s="6"/>
      <c r="M9" s="6"/>
      <c r="N9" s="6"/>
      <c r="O9" s="7">
        <f>O8</f>
        <v>6.1941834760223967E-3</v>
      </c>
      <c r="R9" s="6"/>
      <c r="S9" s="6"/>
      <c r="T9" s="6"/>
      <c r="U9" s="7">
        <f>U8</f>
        <v>1.0062470092484984E-2</v>
      </c>
      <c r="W9" s="6"/>
      <c r="X9" s="6"/>
      <c r="Y9" s="7">
        <f>Y8</f>
        <v>9.6734846563417722E-3</v>
      </c>
      <c r="AA9" s="6"/>
      <c r="AB9" s="6"/>
      <c r="AC9" s="7">
        <f>AC8</f>
        <v>9.0796572782834671E-3</v>
      </c>
    </row>
    <row r="11" spans="1:29" x14ac:dyDescent="0.2">
      <c r="A11" s="1" t="s">
        <v>38</v>
      </c>
    </row>
    <row r="12" spans="1:29" ht="43.25" customHeight="1" x14ac:dyDescent="0.2">
      <c r="A12" s="2" t="s">
        <v>39</v>
      </c>
      <c r="B12" s="8" t="s">
        <v>40</v>
      </c>
      <c r="C12" s="8" t="s">
        <v>41</v>
      </c>
      <c r="D12" s="8" t="s">
        <v>42</v>
      </c>
      <c r="E12" s="9" t="s">
        <v>43</v>
      </c>
      <c r="F12" s="9"/>
    </row>
    <row r="13" spans="1:29" ht="16" x14ac:dyDescent="0.2">
      <c r="A13" s="2" t="s">
        <v>44</v>
      </c>
      <c r="B13" s="2">
        <v>3</v>
      </c>
      <c r="C13" s="7">
        <f>AVERAGE(E8,J8,O8)</f>
        <v>1.77330431541678E-2</v>
      </c>
      <c r="D13" s="6">
        <f>STDEV(E8,J8,O8)</f>
        <v>1.0236477843016111E-2</v>
      </c>
    </row>
    <row r="14" spans="1:29" ht="16" x14ac:dyDescent="0.2">
      <c r="A14" s="2" t="s">
        <v>45</v>
      </c>
      <c r="B14" s="2">
        <v>3</v>
      </c>
      <c r="C14" s="7">
        <f>AVERAGE(U9:AC9)</f>
        <v>9.605204009036741E-3</v>
      </c>
      <c r="D14" s="11">
        <f>STDEV(U9,Y9,AC9)</f>
        <v>4.9495145422250421E-4</v>
      </c>
      <c r="E14" s="2">
        <f>_xlfn.T.TEST(E9:O9,U9:AC9,2,2)</f>
        <v>0.24150507223376688</v>
      </c>
      <c r="F14" s="2" t="s">
        <v>46</v>
      </c>
    </row>
    <row r="15" spans="1:29" ht="16" x14ac:dyDescent="0.2">
      <c r="C15" s="7"/>
      <c r="D15" s="10"/>
    </row>
    <row r="16" spans="1:29" ht="16" x14ac:dyDescent="0.2">
      <c r="C16" s="7"/>
      <c r="D16" s="11"/>
    </row>
    <row r="19" spans="1:4" x14ac:dyDescent="0.2">
      <c r="A19" s="12"/>
      <c r="B19" s="12"/>
      <c r="C19" s="12"/>
      <c r="D19" s="12"/>
    </row>
    <row r="20" spans="1:4" x14ac:dyDescent="0.2">
      <c r="A20" s="13"/>
      <c r="B20" s="13"/>
      <c r="C20" s="13"/>
      <c r="D20" s="13"/>
    </row>
    <row r="21" spans="1:4" x14ac:dyDescent="0.2">
      <c r="A21" s="13"/>
      <c r="B21" s="13"/>
      <c r="C21" s="13"/>
      <c r="D21" s="13"/>
    </row>
    <row r="22" spans="1:4" x14ac:dyDescent="0.2">
      <c r="A22" s="13"/>
      <c r="B22" s="13"/>
      <c r="C22" s="13"/>
      <c r="D22" s="13"/>
    </row>
    <row r="23" spans="1:4" x14ac:dyDescent="0.2">
      <c r="A23" s="13"/>
      <c r="B23" s="13"/>
      <c r="C23" s="13"/>
      <c r="D23" s="13"/>
    </row>
    <row r="24" spans="1:4" x14ac:dyDescent="0.2">
      <c r="A24" s="13"/>
      <c r="B24" s="13"/>
      <c r="C24" s="13"/>
      <c r="D24" s="13"/>
    </row>
    <row r="26" spans="1:4" x14ac:dyDescent="0.2">
      <c r="B26" s="9"/>
      <c r="C26" s="9"/>
    </row>
  </sheetData>
  <mergeCells count="10">
    <mergeCell ref="E12:F12"/>
    <mergeCell ref="B26:C26"/>
    <mergeCell ref="B3:O3"/>
    <mergeCell ref="R3:AC3"/>
    <mergeCell ref="B4:E4"/>
    <mergeCell ref="G4:J4"/>
    <mergeCell ref="L4:O4"/>
    <mergeCell ref="R4:U4"/>
    <mergeCell ref="W4:Y4"/>
    <mergeCell ref="AA4:A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Fig3-supplement 1b</vt:lpstr>
      <vt:lpstr>Fig3-supplement 1d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Luders</dc:creator>
  <cp:lastModifiedBy>Jens Luders</cp:lastModifiedBy>
  <dcterms:created xsi:type="dcterms:W3CDTF">2021-07-28T10:55:19Z</dcterms:created>
  <dcterms:modified xsi:type="dcterms:W3CDTF">2021-07-28T10:57:43Z</dcterms:modified>
</cp:coreProperties>
</file>