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luders/G Drive IRB/Work in progress/Manuscripts/augmin ko mouse paper/RevCommons/Submission/Submission revised/eLife/eLife Figures revised/Source data files quantifications/"/>
    </mc:Choice>
  </mc:AlternateContent>
  <xr:revisionPtr revIDLastSave="0" documentId="13_ncr:1_{49186EF0-C4D2-DA4D-AFC7-75F9108DA37A}" xr6:coauthVersionLast="36" xr6:coauthVersionMax="36" xr10:uidLastSave="{00000000-0000-0000-0000-000000000000}"/>
  <bookViews>
    <workbookView xWindow="11640" yWindow="1780" windowWidth="27240" windowHeight="16440" activeTab="4" xr2:uid="{3556EA39-670C-DA4A-BB14-895B647C3B65}"/>
  </bookViews>
  <sheets>
    <sheet name="Fig4c" sheetId="2" r:id="rId1"/>
    <sheet name="Fig4d" sheetId="3" r:id="rId2"/>
    <sheet name="Fig4f" sheetId="4" r:id="rId3"/>
    <sheet name="Fig4g" sheetId="5" r:id="rId4"/>
    <sheet name="Fig4h" sheetId="8" r:id="rId5"/>
    <sheet name="Fig4 i&amp;j" sheetId="7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17" i="8" l="1"/>
  <c r="BC17" i="8"/>
  <c r="AS17" i="8"/>
  <c r="AR17" i="8"/>
  <c r="BE17" i="8" s="1"/>
  <c r="AQ17" i="8"/>
  <c r="AP17" i="8"/>
  <c r="AO17" i="8"/>
  <c r="AN17" i="8"/>
  <c r="AM17" i="8"/>
  <c r="AL17" i="8"/>
  <c r="AK17" i="8"/>
  <c r="BB17" i="8" s="1"/>
  <c r="AJ17" i="8"/>
  <c r="AI17" i="8"/>
  <c r="BA17" i="8" s="1"/>
  <c r="AH17" i="8"/>
  <c r="AG17" i="8"/>
  <c r="AF17" i="8"/>
  <c r="AZ17" i="8" s="1"/>
  <c r="AE17" i="8"/>
  <c r="AY17" i="8" s="1"/>
  <c r="AD17" i="8"/>
  <c r="AC17" i="8"/>
  <c r="AX17" i="8" s="1"/>
  <c r="AB17" i="8"/>
  <c r="AW17" i="8" s="1"/>
  <c r="AA17" i="8"/>
  <c r="BD16" i="8"/>
  <c r="AW16" i="8"/>
  <c r="AS16" i="8"/>
  <c r="BE16" i="8" s="1"/>
  <c r="AR16" i="8"/>
  <c r="AQ16" i="8"/>
  <c r="AP16" i="8"/>
  <c r="AO16" i="8"/>
  <c r="AN16" i="8"/>
  <c r="BC16" i="8" s="1"/>
  <c r="AM16" i="8"/>
  <c r="AL16" i="8"/>
  <c r="AK16" i="8"/>
  <c r="BB16" i="8" s="1"/>
  <c r="AJ16" i="8"/>
  <c r="AI16" i="8"/>
  <c r="BA16" i="8" s="1"/>
  <c r="AH16" i="8"/>
  <c r="AG16" i="8"/>
  <c r="AF16" i="8"/>
  <c r="AZ16" i="8" s="1"/>
  <c r="AE16" i="8"/>
  <c r="AY16" i="8" s="1"/>
  <c r="AD16" i="8"/>
  <c r="AC16" i="8"/>
  <c r="AX16" i="8" s="1"/>
  <c r="AB16" i="8"/>
  <c r="AA16" i="8"/>
  <c r="BE15" i="8"/>
  <c r="AW15" i="8"/>
  <c r="AS15" i="8"/>
  <c r="AR15" i="8"/>
  <c r="AQ15" i="8"/>
  <c r="AP15" i="8"/>
  <c r="AO15" i="8"/>
  <c r="BD15" i="8" s="1"/>
  <c r="AN15" i="8"/>
  <c r="BC15" i="8" s="1"/>
  <c r="AM15" i="8"/>
  <c r="AL15" i="8"/>
  <c r="BB15" i="8" s="1"/>
  <c r="AK15" i="8"/>
  <c r="AJ15" i="8"/>
  <c r="AI15" i="8"/>
  <c r="BA15" i="8" s="1"/>
  <c r="AH15" i="8"/>
  <c r="AG15" i="8"/>
  <c r="AF15" i="8"/>
  <c r="AZ15" i="8" s="1"/>
  <c r="AE15" i="8"/>
  <c r="AY15" i="8" s="1"/>
  <c r="AD15" i="8"/>
  <c r="AX15" i="8" s="1"/>
  <c r="AC15" i="8"/>
  <c r="AB15" i="8"/>
  <c r="AA15" i="8"/>
  <c r="BA14" i="8"/>
  <c r="AX14" i="8"/>
  <c r="AS14" i="8"/>
  <c r="AR14" i="8"/>
  <c r="AQ14" i="8"/>
  <c r="BE14" i="8" s="1"/>
  <c r="AP14" i="8"/>
  <c r="AO14" i="8"/>
  <c r="BD14" i="8" s="1"/>
  <c r="AN14" i="8"/>
  <c r="BC14" i="8" s="1"/>
  <c r="AM14" i="8"/>
  <c r="BB14" i="8" s="1"/>
  <c r="AL14" i="8"/>
  <c r="AK14" i="8"/>
  <c r="AJ14" i="8"/>
  <c r="AI14" i="8"/>
  <c r="AH14" i="8"/>
  <c r="AG14" i="8"/>
  <c r="AF14" i="8"/>
  <c r="AZ14" i="8" s="1"/>
  <c r="AE14" i="8"/>
  <c r="AY14" i="8" s="1"/>
  <c r="AD14" i="8"/>
  <c r="AC14" i="8"/>
  <c r="AB14" i="8"/>
  <c r="AA14" i="8"/>
  <c r="AW14" i="8" s="1"/>
  <c r="BB13" i="8"/>
  <c r="BA13" i="8"/>
  <c r="AY13" i="8"/>
  <c r="AS13" i="8"/>
  <c r="AR13" i="8"/>
  <c r="AQ13" i="8"/>
  <c r="BE13" i="8" s="1"/>
  <c r="AP13" i="8"/>
  <c r="AO13" i="8"/>
  <c r="BD13" i="8" s="1"/>
  <c r="AN13" i="8"/>
  <c r="BC13" i="8" s="1"/>
  <c r="AM13" i="8"/>
  <c r="AL13" i="8"/>
  <c r="AK13" i="8"/>
  <c r="AJ13" i="8"/>
  <c r="AI13" i="8"/>
  <c r="AH13" i="8"/>
  <c r="AG13" i="8"/>
  <c r="AF13" i="8"/>
  <c r="AZ13" i="8" s="1"/>
  <c r="AE13" i="8"/>
  <c r="AD13" i="8"/>
  <c r="AC13" i="8"/>
  <c r="AX13" i="8" s="1"/>
  <c r="AB13" i="8"/>
  <c r="AA13" i="8"/>
  <c r="AW13" i="8" s="1"/>
  <c r="BC12" i="8"/>
  <c r="BB12" i="8"/>
  <c r="BA12" i="8"/>
  <c r="AS12" i="8"/>
  <c r="AR12" i="8"/>
  <c r="AQ12" i="8"/>
  <c r="BE12" i="8" s="1"/>
  <c r="AP12" i="8"/>
  <c r="AO12" i="8"/>
  <c r="BD12" i="8" s="1"/>
  <c r="AN12" i="8"/>
  <c r="AM12" i="8"/>
  <c r="AL12" i="8"/>
  <c r="AK12" i="8"/>
  <c r="AJ12" i="8"/>
  <c r="AI12" i="8"/>
  <c r="AH12" i="8"/>
  <c r="AG12" i="8"/>
  <c r="AZ12" i="8" s="1"/>
  <c r="AF12" i="8"/>
  <c r="AE12" i="8"/>
  <c r="AY12" i="8" s="1"/>
  <c r="AD12" i="8"/>
  <c r="AC12" i="8"/>
  <c r="AX12" i="8" s="1"/>
  <c r="AB12" i="8"/>
  <c r="AA12" i="8"/>
  <c r="AW12" i="8" s="1"/>
  <c r="BC11" i="8"/>
  <c r="BB11" i="8"/>
  <c r="BA11" i="8"/>
  <c r="AS11" i="8"/>
  <c r="AR11" i="8"/>
  <c r="AQ11" i="8"/>
  <c r="BE11" i="8" s="1"/>
  <c r="AP11" i="8"/>
  <c r="BD11" i="8" s="1"/>
  <c r="BL11" i="8" s="1"/>
  <c r="AO11" i="8"/>
  <c r="AN11" i="8"/>
  <c r="AM11" i="8"/>
  <c r="AL11" i="8"/>
  <c r="AK11" i="8"/>
  <c r="AJ11" i="8"/>
  <c r="AI11" i="8"/>
  <c r="AH11" i="8"/>
  <c r="AG11" i="8"/>
  <c r="AF11" i="8"/>
  <c r="AZ11" i="8" s="1"/>
  <c r="AE11" i="8"/>
  <c r="AY11" i="8" s="1"/>
  <c r="AD11" i="8"/>
  <c r="AC11" i="8"/>
  <c r="AX11" i="8" s="1"/>
  <c r="AB11" i="8"/>
  <c r="AA11" i="8"/>
  <c r="AW11" i="8" s="1"/>
  <c r="BD10" i="8"/>
  <c r="BC10" i="8"/>
  <c r="BB10" i="8"/>
  <c r="AS10" i="8"/>
  <c r="AR10" i="8"/>
  <c r="AQ10" i="8"/>
  <c r="BE10" i="8" s="1"/>
  <c r="AP10" i="8"/>
  <c r="AO10" i="8"/>
  <c r="AN10" i="8"/>
  <c r="AM10" i="8"/>
  <c r="AL10" i="8"/>
  <c r="AK10" i="8"/>
  <c r="AJ10" i="8"/>
  <c r="AI10" i="8"/>
  <c r="BA10" i="8" s="1"/>
  <c r="AH10" i="8"/>
  <c r="AG10" i="8"/>
  <c r="AF10" i="8"/>
  <c r="AZ10" i="8" s="1"/>
  <c r="AE10" i="8"/>
  <c r="AY10" i="8" s="1"/>
  <c r="AD10" i="8"/>
  <c r="AC10" i="8"/>
  <c r="AX10" i="8" s="1"/>
  <c r="AB10" i="8"/>
  <c r="AA10" i="8"/>
  <c r="AW10" i="8" s="1"/>
  <c r="BD9" i="8"/>
  <c r="BC9" i="8"/>
  <c r="AS9" i="8"/>
  <c r="AR9" i="8"/>
  <c r="BE9" i="8" s="1"/>
  <c r="AQ9" i="8"/>
  <c r="AP9" i="8"/>
  <c r="AO9" i="8"/>
  <c r="AN9" i="8"/>
  <c r="AM9" i="8"/>
  <c r="AL9" i="8"/>
  <c r="AK9" i="8"/>
  <c r="BB9" i="8" s="1"/>
  <c r="AJ9" i="8"/>
  <c r="AI9" i="8"/>
  <c r="BA9" i="8" s="1"/>
  <c r="AH9" i="8"/>
  <c r="AG9" i="8"/>
  <c r="AF9" i="8"/>
  <c r="AZ9" i="8" s="1"/>
  <c r="AE9" i="8"/>
  <c r="AY9" i="8" s="1"/>
  <c r="AD9" i="8"/>
  <c r="AC9" i="8"/>
  <c r="AX9" i="8" s="1"/>
  <c r="AB9" i="8"/>
  <c r="AW9" i="8" s="1"/>
  <c r="AA9" i="8"/>
  <c r="BD8" i="8"/>
  <c r="AW8" i="8"/>
  <c r="AS8" i="8"/>
  <c r="BE8" i="8" s="1"/>
  <c r="AR8" i="8"/>
  <c r="AQ8" i="8"/>
  <c r="AP8" i="8"/>
  <c r="AO8" i="8"/>
  <c r="AN8" i="8"/>
  <c r="BC8" i="8" s="1"/>
  <c r="AM8" i="8"/>
  <c r="AL8" i="8"/>
  <c r="AK8" i="8"/>
  <c r="BB8" i="8" s="1"/>
  <c r="AJ8" i="8"/>
  <c r="AI8" i="8"/>
  <c r="BA8" i="8" s="1"/>
  <c r="AH8" i="8"/>
  <c r="AG8" i="8"/>
  <c r="AF8" i="8"/>
  <c r="AZ8" i="8" s="1"/>
  <c r="AE8" i="8"/>
  <c r="AY8" i="8" s="1"/>
  <c r="AD8" i="8"/>
  <c r="AC8" i="8"/>
  <c r="AX8" i="8" s="1"/>
  <c r="AB8" i="8"/>
  <c r="AA8" i="8"/>
  <c r="BK11" i="8" l="1"/>
  <c r="BI11" i="8"/>
  <c r="BM11" i="8"/>
  <c r="BJ13" i="8"/>
  <c r="BL13" i="8"/>
  <c r="BL16" i="8"/>
  <c r="BJ16" i="8"/>
  <c r="BM15" i="8"/>
  <c r="BM9" i="8"/>
  <c r="BI9" i="8"/>
  <c r="BK9" i="8"/>
  <c r="BK12" i="8"/>
  <c r="BI12" i="8"/>
  <c r="BM12" i="8"/>
  <c r="BL9" i="8"/>
  <c r="BJ9" i="8"/>
  <c r="BI14" i="8"/>
  <c r="BM14" i="8"/>
  <c r="BK14" i="8"/>
  <c r="BL15" i="8"/>
  <c r="BJ15" i="8"/>
  <c r="BL17" i="8"/>
  <c r="BJ17" i="8"/>
  <c r="BL14" i="8"/>
  <c r="BJ14" i="8"/>
  <c r="BJ8" i="8"/>
  <c r="BL8" i="8"/>
  <c r="BM8" i="8"/>
  <c r="BI13" i="8"/>
  <c r="BK13" i="8"/>
  <c r="BM13" i="8"/>
  <c r="BM16" i="8"/>
  <c r="BK10" i="8"/>
  <c r="BM10" i="8"/>
  <c r="BI10" i="8"/>
  <c r="BJ12" i="8"/>
  <c r="BM17" i="8"/>
  <c r="BK17" i="8"/>
  <c r="BI17" i="8"/>
  <c r="BJ11" i="8"/>
  <c r="BL12" i="8"/>
  <c r="BL10" i="8"/>
  <c r="BI15" i="8"/>
  <c r="BI16" i="8"/>
  <c r="BK15" i="8"/>
  <c r="BK8" i="8"/>
  <c r="BK16" i="8"/>
  <c r="BJ10" i="8"/>
  <c r="BI8" i="8"/>
  <c r="K10" i="7" l="1"/>
  <c r="J10" i="7"/>
  <c r="I10" i="7"/>
  <c r="M10" i="7" s="1"/>
  <c r="H10" i="7"/>
  <c r="G10" i="7"/>
  <c r="F10" i="7"/>
  <c r="E10" i="7"/>
  <c r="D10" i="7"/>
  <c r="C10" i="7"/>
  <c r="N10" i="7" s="1"/>
  <c r="K7" i="7"/>
  <c r="M7" i="7" s="1"/>
  <c r="J7" i="7"/>
  <c r="I7" i="7"/>
  <c r="F7" i="7"/>
  <c r="E7" i="7"/>
  <c r="D7" i="7"/>
  <c r="C7" i="7"/>
  <c r="H7" i="7" s="1"/>
  <c r="C14" i="5"/>
  <c r="H7" i="5"/>
  <c r="D13" i="5" s="1"/>
  <c r="G7" i="5"/>
  <c r="F7" i="5"/>
  <c r="D7" i="5"/>
  <c r="C7" i="5"/>
  <c r="E14" i="5" s="1"/>
  <c r="D13" i="4"/>
  <c r="H7" i="4"/>
  <c r="G7" i="4"/>
  <c r="F7" i="4"/>
  <c r="C13" i="4" s="1"/>
  <c r="D5" i="4"/>
  <c r="D7" i="4" s="1"/>
  <c r="C5" i="4"/>
  <c r="C7" i="4" s="1"/>
  <c r="L20" i="3"/>
  <c r="K20" i="3"/>
  <c r="J20" i="3"/>
  <c r="I20" i="3"/>
  <c r="H20" i="3"/>
  <c r="O12" i="3"/>
  <c r="P9" i="3" s="1"/>
  <c r="L12" i="3"/>
  <c r="M5" i="3" s="1"/>
  <c r="F17" i="3" s="1"/>
  <c r="I12" i="3"/>
  <c r="J8" i="3" s="1"/>
  <c r="P10" i="3"/>
  <c r="O10" i="3"/>
  <c r="L10" i="3"/>
  <c r="M10" i="3" s="1"/>
  <c r="I10" i="3"/>
  <c r="J10" i="3" s="1"/>
  <c r="F10" i="3"/>
  <c r="G10" i="3" s="1"/>
  <c r="C10" i="3"/>
  <c r="P8" i="3"/>
  <c r="M8" i="3"/>
  <c r="F7" i="3"/>
  <c r="F12" i="3" s="1"/>
  <c r="C7" i="3"/>
  <c r="C12" i="3" s="1"/>
  <c r="P5" i="3"/>
  <c r="G17" i="3" s="1"/>
  <c r="C177" i="2"/>
  <c r="J176" i="2"/>
  <c r="C176" i="2"/>
  <c r="Q175" i="2"/>
  <c r="G192" i="2" s="1"/>
  <c r="P175" i="2"/>
  <c r="O175" i="2"/>
  <c r="M175" i="2"/>
  <c r="L175" i="2"/>
  <c r="J175" i="2"/>
  <c r="J177" i="2" s="1"/>
  <c r="I175" i="2"/>
  <c r="G175" i="2"/>
  <c r="F175" i="2"/>
  <c r="D175" i="2"/>
  <c r="C175" i="2"/>
  <c r="C178" i="2" s="1"/>
  <c r="P172" i="2"/>
  <c r="O172" i="2"/>
  <c r="M172" i="2"/>
  <c r="L172" i="2"/>
  <c r="J172" i="2"/>
  <c r="I172" i="2"/>
  <c r="G172" i="2"/>
  <c r="F172" i="2"/>
  <c r="D172" i="2"/>
  <c r="C172" i="2"/>
  <c r="D7" i="3" l="1"/>
  <c r="C19" i="3" s="1"/>
  <c r="D10" i="3"/>
  <c r="D8" i="3"/>
  <c r="D5" i="3"/>
  <c r="C17" i="3" s="1"/>
  <c r="D9" i="3"/>
  <c r="D11" i="3"/>
  <c r="C21" i="3" s="1"/>
  <c r="D6" i="3"/>
  <c r="C18" i="3" s="1"/>
  <c r="G8" i="3"/>
  <c r="G5" i="3"/>
  <c r="D17" i="3" s="1"/>
  <c r="G9" i="3"/>
  <c r="G11" i="3"/>
  <c r="D21" i="3" s="1"/>
  <c r="G6" i="3"/>
  <c r="D18" i="3" s="1"/>
  <c r="E14" i="4"/>
  <c r="D14" i="4"/>
  <c r="C14" i="4"/>
  <c r="G7" i="3"/>
  <c r="D19" i="3" s="1"/>
  <c r="C13" i="5"/>
  <c r="L7" i="7"/>
  <c r="K175" i="2"/>
  <c r="E192" i="2" s="1"/>
  <c r="D176" i="2"/>
  <c r="L176" i="2"/>
  <c r="J7" i="3"/>
  <c r="E19" i="3" s="1"/>
  <c r="M176" i="2"/>
  <c r="M177" i="2" s="1"/>
  <c r="J6" i="3"/>
  <c r="E18" i="3" s="1"/>
  <c r="M7" i="3"/>
  <c r="F19" i="3" s="1"/>
  <c r="J11" i="3"/>
  <c r="E21" i="3" s="1"/>
  <c r="N7" i="7"/>
  <c r="F176" i="2"/>
  <c r="G177" i="2"/>
  <c r="G178" i="2" s="1"/>
  <c r="P178" i="2"/>
  <c r="M6" i="3"/>
  <c r="F18" i="3" s="1"/>
  <c r="P7" i="3"/>
  <c r="G19" i="3" s="1"/>
  <c r="J9" i="3"/>
  <c r="M11" i="3"/>
  <c r="F21" i="3" s="1"/>
  <c r="D14" i="5"/>
  <c r="G7" i="7"/>
  <c r="E175" i="2"/>
  <c r="C192" i="2" s="1"/>
  <c r="N175" i="2"/>
  <c r="F192" i="2" s="1"/>
  <c r="G176" i="2"/>
  <c r="O176" i="2"/>
  <c r="P177" i="2"/>
  <c r="I178" i="2"/>
  <c r="C180" i="2"/>
  <c r="P6" i="3"/>
  <c r="G18" i="3" s="1"/>
  <c r="M9" i="3"/>
  <c r="P11" i="3"/>
  <c r="G21" i="3" s="1"/>
  <c r="L10" i="7"/>
  <c r="P176" i="2"/>
  <c r="I177" i="2"/>
  <c r="K177" i="2" s="1"/>
  <c r="E194" i="2" s="1"/>
  <c r="J178" i="2"/>
  <c r="C179" i="2"/>
  <c r="J5" i="3"/>
  <c r="E17" i="3" s="1"/>
  <c r="H175" i="2"/>
  <c r="D192" i="2" s="1"/>
  <c r="I176" i="2"/>
  <c r="K176" i="2" s="1"/>
  <c r="E193" i="2" s="1"/>
  <c r="M180" i="2" l="1"/>
  <c r="G179" i="2"/>
  <c r="J192" i="2"/>
  <c r="H192" i="2"/>
  <c r="L192" i="2"/>
  <c r="I179" i="2"/>
  <c r="J21" i="3"/>
  <c r="H21" i="3"/>
  <c r="I180" i="2"/>
  <c r="L18" i="3"/>
  <c r="K18" i="3"/>
  <c r="I18" i="3"/>
  <c r="L21" i="3"/>
  <c r="K21" i="3"/>
  <c r="I21" i="3"/>
  <c r="P179" i="2"/>
  <c r="J19" i="3"/>
  <c r="H19" i="3"/>
  <c r="H17" i="3"/>
  <c r="J17" i="3"/>
  <c r="J179" i="2"/>
  <c r="O177" i="2"/>
  <c r="J18" i="3"/>
  <c r="H18" i="3"/>
  <c r="O178" i="2"/>
  <c r="Q178" i="2" s="1"/>
  <c r="G195" i="2" s="1"/>
  <c r="I192" i="2"/>
  <c r="K192" i="2"/>
  <c r="L17" i="3"/>
  <c r="K17" i="3"/>
  <c r="I17" i="3"/>
  <c r="H176" i="2"/>
  <c r="D193" i="2" s="1"/>
  <c r="F177" i="2"/>
  <c r="N176" i="2"/>
  <c r="F193" i="2" s="1"/>
  <c r="L177" i="2"/>
  <c r="L178" i="2" s="1"/>
  <c r="N178" i="2" s="1"/>
  <c r="F195" i="2" s="1"/>
  <c r="Q176" i="2"/>
  <c r="G193" i="2" s="1"/>
  <c r="M178" i="2"/>
  <c r="M181" i="2" s="1"/>
  <c r="M179" i="2"/>
  <c r="M182" i="2" s="1"/>
  <c r="D177" i="2"/>
  <c r="K178" i="2"/>
  <c r="E195" i="2" s="1"/>
  <c r="G180" i="2"/>
  <c r="G181" i="2" s="1"/>
  <c r="C181" i="2"/>
  <c r="C183" i="2" s="1"/>
  <c r="C182" i="2"/>
  <c r="E176" i="2"/>
  <c r="C193" i="2" s="1"/>
  <c r="I181" i="2"/>
  <c r="I182" i="2" s="1"/>
  <c r="K19" i="3"/>
  <c r="L19" i="3"/>
  <c r="I19" i="3"/>
  <c r="K195" i="2" l="1"/>
  <c r="I195" i="2"/>
  <c r="M183" i="2"/>
  <c r="M184" i="2" s="1"/>
  <c r="D178" i="2"/>
  <c r="E178" i="2" s="1"/>
  <c r="C195" i="2" s="1"/>
  <c r="P180" i="2"/>
  <c r="N177" i="2"/>
  <c r="F194" i="2" s="1"/>
  <c r="Q177" i="2"/>
  <c r="G194" i="2" s="1"/>
  <c r="O179" i="2"/>
  <c r="Q179" i="2" s="1"/>
  <c r="G196" i="2" s="1"/>
  <c r="J180" i="2"/>
  <c r="G182" i="2"/>
  <c r="I193" i="2"/>
  <c r="K193" i="2"/>
  <c r="O180" i="2"/>
  <c r="Q180" i="2" s="1"/>
  <c r="G197" i="2" s="1"/>
  <c r="H177" i="2"/>
  <c r="D194" i="2" s="1"/>
  <c r="E177" i="2"/>
  <c r="C194" i="2" s="1"/>
  <c r="F179" i="2"/>
  <c r="H179" i="2" s="1"/>
  <c r="D196" i="2" s="1"/>
  <c r="C184" i="2"/>
  <c r="H193" i="2"/>
  <c r="L193" i="2"/>
  <c r="J193" i="2"/>
  <c r="F178" i="2"/>
  <c r="K179" i="2"/>
  <c r="E196" i="2" s="1"/>
  <c r="I183" i="2"/>
  <c r="L179" i="2"/>
  <c r="N179" i="2" s="1"/>
  <c r="F196" i="2" s="1"/>
  <c r="I184" i="2" l="1"/>
  <c r="H178" i="2"/>
  <c r="D195" i="2" s="1"/>
  <c r="F180" i="2"/>
  <c r="L194" i="2"/>
  <c r="J194" i="2"/>
  <c r="H194" i="2"/>
  <c r="K194" i="2"/>
  <c r="I194" i="2"/>
  <c r="O181" i="2"/>
  <c r="G183" i="2"/>
  <c r="G184" i="2" s="1"/>
  <c r="K180" i="2"/>
  <c r="E197" i="2" s="1"/>
  <c r="L180" i="2"/>
  <c r="N180" i="2" s="1"/>
  <c r="F197" i="2" s="1"/>
  <c r="P181" i="2"/>
  <c r="P182" i="2"/>
  <c r="I196" i="2"/>
  <c r="K196" i="2"/>
  <c r="L195" i="2"/>
  <c r="J195" i="2"/>
  <c r="H195" i="2"/>
  <c r="J181" i="2"/>
  <c r="K181" i="2" s="1"/>
  <c r="E198" i="2" s="1"/>
  <c r="L181" i="2"/>
  <c r="N181" i="2" s="1"/>
  <c r="F198" i="2" s="1"/>
  <c r="D179" i="2"/>
  <c r="H180" i="2" l="1"/>
  <c r="D197" i="2" s="1"/>
  <c r="F181" i="2"/>
  <c r="P183" i="2"/>
  <c r="P184" i="2" s="1"/>
  <c r="K197" i="2"/>
  <c r="I197" i="2"/>
  <c r="E179" i="2"/>
  <c r="C196" i="2" s="1"/>
  <c r="D180" i="2"/>
  <c r="E180" i="2" s="1"/>
  <c r="C197" i="2" s="1"/>
  <c r="D181" i="2"/>
  <c r="E181" i="2" s="1"/>
  <c r="C198" i="2" s="1"/>
  <c r="L183" i="2"/>
  <c r="N183" i="2" s="1"/>
  <c r="F200" i="2" s="1"/>
  <c r="L182" i="2"/>
  <c r="N182" i="2" s="1"/>
  <c r="F199" i="2" s="1"/>
  <c r="Q181" i="2"/>
  <c r="G198" i="2" s="1"/>
  <c r="K198" i="2" s="1"/>
  <c r="O182" i="2"/>
  <c r="J182" i="2"/>
  <c r="L184" i="2" l="1"/>
  <c r="N184" i="2" s="1"/>
  <c r="F201" i="2" s="1"/>
  <c r="K182" i="2"/>
  <c r="E199" i="2" s="1"/>
  <c r="J183" i="2"/>
  <c r="K183" i="2" s="1"/>
  <c r="E200" i="2" s="1"/>
  <c r="Q182" i="2"/>
  <c r="G199" i="2" s="1"/>
  <c r="K199" i="2" s="1"/>
  <c r="O184" i="2"/>
  <c r="Q184" i="2" s="1"/>
  <c r="G201" i="2" s="1"/>
  <c r="O183" i="2"/>
  <c r="Q183" i="2" s="1"/>
  <c r="G200" i="2" s="1"/>
  <c r="K200" i="2" s="1"/>
  <c r="D182" i="2"/>
  <c r="E182" i="2" s="1"/>
  <c r="C199" i="2" s="1"/>
  <c r="I198" i="2"/>
  <c r="H197" i="2"/>
  <c r="L197" i="2"/>
  <c r="J197" i="2"/>
  <c r="J196" i="2"/>
  <c r="H196" i="2"/>
  <c r="L196" i="2"/>
  <c r="H181" i="2"/>
  <c r="D198" i="2" s="1"/>
  <c r="L198" i="2" s="1"/>
  <c r="F182" i="2"/>
  <c r="F183" i="2" s="1"/>
  <c r="H183" i="2" s="1"/>
  <c r="D200" i="2" s="1"/>
  <c r="H182" i="2" l="1"/>
  <c r="D199" i="2" s="1"/>
  <c r="F184" i="2"/>
  <c r="H184" i="2" s="1"/>
  <c r="D201" i="2" s="1"/>
  <c r="D183" i="2"/>
  <c r="J184" i="2"/>
  <c r="K184" i="2" s="1"/>
  <c r="E201" i="2" s="1"/>
  <c r="H198" i="2"/>
  <c r="I199" i="2"/>
  <c r="I200" i="2"/>
  <c r="J198" i="2"/>
  <c r="L199" i="2"/>
  <c r="J199" i="2"/>
  <c r="H199" i="2"/>
  <c r="K201" i="2"/>
  <c r="I201" i="2"/>
  <c r="E183" i="2" l="1"/>
  <c r="C200" i="2" s="1"/>
  <c r="D184" i="2"/>
  <c r="E184" i="2" s="1"/>
  <c r="C201" i="2" s="1"/>
  <c r="H201" i="2" l="1"/>
  <c r="L201" i="2"/>
  <c r="J201" i="2"/>
  <c r="J200" i="2"/>
  <c r="H200" i="2"/>
  <c r="L200" i="2"/>
</calcChain>
</file>

<file path=xl/sharedStrings.xml><?xml version="1.0" encoding="utf-8"?>
<sst xmlns="http://schemas.openxmlformats.org/spreadsheetml/2006/main" count="343" uniqueCount="134">
  <si>
    <t>E13.5 - Cortex</t>
  </si>
  <si>
    <t>&gt;&gt; RAW DATA - DATA SUMMARY AND ANALYSIS AT THE BOTTOM:</t>
  </si>
  <si>
    <t>Genotype:</t>
  </si>
  <si>
    <t>p53 KO</t>
  </si>
  <si>
    <t>Haus6 cKO; p53 KO (double KO)</t>
  </si>
  <si>
    <t>cortex</t>
  </si>
  <si>
    <t>p53 Ctr - 1</t>
  </si>
  <si>
    <t>p53 Ctr - 2</t>
  </si>
  <si>
    <t>p53 Ctr - 3</t>
  </si>
  <si>
    <t>double KO - 1</t>
  </si>
  <si>
    <t>double KO - 2</t>
  </si>
  <si>
    <t>Section #:</t>
  </si>
  <si>
    <t>p53 Ctr - 1.1</t>
  </si>
  <si>
    <t>p53 Ctr - 1.2</t>
  </si>
  <si>
    <t>p53 Ctr - 2.1</t>
  </si>
  <si>
    <t>p53 Ctr - 2.2</t>
  </si>
  <si>
    <t>p53 Ctr - 3.1</t>
  </si>
  <si>
    <t>p53 Ctr - 3.2</t>
  </si>
  <si>
    <t>double KO - 1.1</t>
  </si>
  <si>
    <t>double KO - 1.2</t>
  </si>
  <si>
    <t>double KO - 2.1</t>
  </si>
  <si>
    <t>double KO - 2.2</t>
  </si>
  <si>
    <t>Column width analysed:</t>
  </si>
  <si>
    <t>Distance to VZ for each cell analysed:</t>
  </si>
  <si>
    <t>Embryo #</t>
  </si>
  <si>
    <t>double KO # 1</t>
  </si>
  <si>
    <t>double KO # 2</t>
  </si>
  <si>
    <t>Section:</t>
  </si>
  <si>
    <t>Average</t>
  </si>
  <si>
    <t>Total # mitosis</t>
  </si>
  <si>
    <t># mitosis / 100 um column:</t>
  </si>
  <si>
    <t>0-30</t>
  </si>
  <si>
    <t>30-60</t>
  </si>
  <si>
    <t>60.90</t>
  </si>
  <si>
    <t>90-120</t>
  </si>
  <si>
    <t>120-150</t>
  </si>
  <si>
    <t>150-180</t>
  </si>
  <si>
    <t>180-210</t>
  </si>
  <si>
    <t>210-240</t>
  </si>
  <si>
    <t>240-270</t>
  </si>
  <si>
    <t>270-300</t>
  </si>
  <si>
    <t>&gt;&gt; DATA SUMMARY:</t>
  </si>
  <si>
    <t>individual embryos</t>
  </si>
  <si>
    <t>Average per genotype:</t>
  </si>
  <si>
    <t>Standard Desviation</t>
  </si>
  <si>
    <t>double KO</t>
  </si>
  <si>
    <t>t.test p53 vs double KO</t>
  </si>
  <si>
    <t>Embryo #:</t>
  </si>
  <si>
    <t>Distance from VZ:</t>
  </si>
  <si>
    <t>ns</t>
  </si>
  <si>
    <t>*</t>
  </si>
  <si>
    <t>**</t>
  </si>
  <si>
    <t>***</t>
  </si>
  <si>
    <t>p53 KO Control</t>
  </si>
  <si>
    <t># phases</t>
  </si>
  <si>
    <t>% phases</t>
  </si>
  <si>
    <t>Prophase</t>
  </si>
  <si>
    <t>Prometaphase</t>
  </si>
  <si>
    <t>Metaphase</t>
  </si>
  <si>
    <t>Anaphase</t>
  </si>
  <si>
    <t>Telophase</t>
  </si>
  <si>
    <t>Ana/Telophase</t>
  </si>
  <si>
    <t>Monopolar</t>
  </si>
  <si>
    <t>Total mitosis</t>
  </si>
  <si>
    <t>St Dev</t>
  </si>
  <si>
    <t>p53 KO Ctr</t>
  </si>
  <si>
    <t>Haus6 cKO</t>
  </si>
  <si>
    <t>t-test - p53 KO vs double KO</t>
  </si>
  <si>
    <t>Embryo:</t>
  </si>
  <si>
    <t>P-value:</t>
  </si>
  <si>
    <t># cells</t>
  </si>
  <si>
    <t>Total # Metaphases:</t>
  </si>
  <si>
    <t>Multipolar metaphases:</t>
  </si>
  <si>
    <t>% Multipolar metaphases:</t>
  </si>
  <si>
    <t>SUMMARY RESULTS:</t>
  </si>
  <si>
    <t>% Multipolar metaphases</t>
  </si>
  <si>
    <t>StDev</t>
  </si>
  <si>
    <t>t.test (p53 KO Control vs double KO):</t>
  </si>
  <si>
    <t>P-value</t>
  </si>
  <si>
    <t>Total # Anaphases + Telophases:</t>
  </si>
  <si>
    <t>Abnormal Ana and telophases:</t>
  </si>
  <si>
    <t>% abnormal ana/telophases:</t>
  </si>
  <si>
    <t>&gt;&gt; RAW cell counts - DATA SUMMARY on the RIGHT</t>
  </si>
  <si>
    <t>&gt;&gt; Detailed % of cells per category per sample - SUMMARY RESULTS ON THE RIGHT</t>
  </si>
  <si>
    <t>&gt; DATA SUMMARY:</t>
  </si>
  <si>
    <t>Haus6 / p53 double KO</t>
  </si>
  <si>
    <t>p53 Ctr - 4</t>
  </si>
  <si>
    <t>p53 Ctr - 5</t>
  </si>
  <si>
    <t>CX208_06_15</t>
  </si>
  <si>
    <t>CX205_05_7</t>
  </si>
  <si>
    <t>r3-4-16</t>
  </si>
  <si>
    <t>r3-6_9</t>
  </si>
  <si>
    <t>p53 KO Ctr - 3.1</t>
  </si>
  <si>
    <t>p53 Ctr - 4.1</t>
  </si>
  <si>
    <t>p53 Ctr - 4.2</t>
  </si>
  <si>
    <t>p53 Ctr - 4.3</t>
  </si>
  <si>
    <t>p53 Ctr - 5.1</t>
  </si>
  <si>
    <t>p53 Ctr - 5.2</t>
  </si>
  <si>
    <t>3rd cut #1</t>
  </si>
  <si>
    <t>3rd cut#2</t>
  </si>
  <si>
    <t>2nd cut</t>
  </si>
  <si>
    <t>1st cut</t>
  </si>
  <si>
    <t>3rd cut</t>
  </si>
  <si>
    <t>p53 KO Control:</t>
  </si>
  <si>
    <t>average</t>
  </si>
  <si>
    <t>stdev</t>
  </si>
  <si>
    <t>t.test (p53 KO vs double KO):</t>
  </si>
  <si>
    <t>nucleus size (um2)</t>
  </si>
  <si>
    <t>double KO - 3</t>
  </si>
  <si>
    <t>double KO - 4</t>
  </si>
  <si>
    <t>double KO - 5</t>
  </si>
  <si>
    <t>from:</t>
  </si>
  <si>
    <t>to:</t>
  </si>
  <si>
    <t>Cell distribution according to nuclei size (as %)</t>
  </si>
  <si>
    <t>P- value</t>
  </si>
  <si>
    <t>TOTAL COUNTS (# cells counted)</t>
  </si>
  <si>
    <t>&gt; Thalamus E13.5</t>
  </si>
  <si>
    <t>Haus6 cKO (single)</t>
  </si>
  <si>
    <t>cKO - 1</t>
  </si>
  <si>
    <t>cKO - 2</t>
  </si>
  <si>
    <t>cKO - 3</t>
  </si>
  <si>
    <t>cKO - 4</t>
  </si>
  <si>
    <t>St dev</t>
  </si>
  <si>
    <t>t.test (single cKO vs double KO)</t>
  </si>
  <si>
    <t># of mitotic cells counted</t>
  </si>
  <si>
    <t># metaphasic cells</t>
  </si>
  <si>
    <t># multipolar metaphases</t>
  </si>
  <si>
    <t>Data for Figure 4i &gt;&gt;</t>
  </si>
  <si>
    <t>% multipolar metaphases</t>
  </si>
  <si>
    <t># ana+telophases</t>
  </si>
  <si>
    <t># abnormal ana+telophases</t>
  </si>
  <si>
    <t>Data for Figure 4j &gt;&gt;</t>
  </si>
  <si>
    <t>% abnormal ana+telophases</t>
  </si>
  <si>
    <t>Nucleus size: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</si>
</sst>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0" fontId="1" fillId="0" borderId="0" xfId="1"/>
    <xf numFmtId="0" fontId="1" fillId="2" borderId="0" xfId="1" applyFill="1" applyAlignment="1"/>
    <xf numFmtId="0" fontId="1" fillId="2" borderId="0" xfId="1" applyFill="1"/>
    <xf numFmtId="0" fontId="1" fillId="0" borderId="0" xfId="1" applyAlignment="1">
      <alignment wrapText="1"/>
    </xf>
    <xf numFmtId="2" fontId="1" fillId="0" borderId="0" xfId="1" applyNumberFormat="1" applyAlignment="1">
      <alignment horizontal="center"/>
    </xf>
    <xf numFmtId="0" fontId="1" fillId="0" borderId="0" xfId="1" applyAlignment="1">
      <alignment vertical="top" wrapText="1"/>
    </xf>
    <xf numFmtId="2" fontId="1" fillId="0" borderId="0" xfId="1" applyNumberFormat="1"/>
    <xf numFmtId="0" fontId="1" fillId="0" borderId="0" xfId="1" applyAlignment="1"/>
    <xf numFmtId="0" fontId="1" fillId="0" borderId="0" xfId="1" applyAlignment="1">
      <alignment horizontal="center"/>
    </xf>
    <xf numFmtId="9" fontId="0" fillId="0" borderId="0" xfId="2" applyFont="1"/>
    <xf numFmtId="0" fontId="1" fillId="3" borderId="0" xfId="1" applyFill="1" applyAlignment="1"/>
    <xf numFmtId="0" fontId="1" fillId="2" borderId="0" xfId="1" applyFill="1" applyAlignment="1">
      <alignment horizontal="center"/>
    </xf>
    <xf numFmtId="0" fontId="1" fillId="4" borderId="0" xfId="1" applyFill="1" applyAlignment="1">
      <alignment horizontal="center"/>
    </xf>
    <xf numFmtId="9" fontId="1" fillId="0" borderId="0" xfId="1" applyNumberFormat="1"/>
    <xf numFmtId="164" fontId="0" fillId="0" borderId="0" xfId="2" applyNumberFormat="1" applyFont="1"/>
    <xf numFmtId="164" fontId="1" fillId="0" borderId="0" xfId="1" applyNumberFormat="1"/>
    <xf numFmtId="0" fontId="1" fillId="3" borderId="0" xfId="1" applyFill="1"/>
    <xf numFmtId="165" fontId="1" fillId="0" borderId="0" xfId="1" applyNumberFormat="1"/>
    <xf numFmtId="0" fontId="1" fillId="0" borderId="0" xfId="1" applyAlignment="1">
      <alignment vertical="center"/>
    </xf>
    <xf numFmtId="0" fontId="1" fillId="3" borderId="0" xfId="1" applyFill="1" applyAlignment="1">
      <alignment horizontal="center"/>
    </xf>
    <xf numFmtId="0" fontId="1" fillId="7" borderId="0" xfId="1" applyFill="1" applyAlignment="1">
      <alignment horizontal="center"/>
    </xf>
    <xf numFmtId="0" fontId="1" fillId="8" borderId="0" xfId="1" applyFill="1" applyAlignment="1">
      <alignment horizontal="center"/>
    </xf>
    <xf numFmtId="0" fontId="1" fillId="0" borderId="0" xfId="1" applyAlignment="1">
      <alignment horizont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/>
    </xf>
    <xf numFmtId="0" fontId="1" fillId="2" borderId="0" xfId="1" applyFill="1" applyAlignment="1">
      <alignment horizontal="center"/>
    </xf>
    <xf numFmtId="0" fontId="1" fillId="3" borderId="0" xfId="1" applyFill="1" applyAlignment="1">
      <alignment horizontal="center"/>
    </xf>
    <xf numFmtId="0" fontId="1" fillId="0" borderId="0" xfId="1" applyAlignment="1">
      <alignment horizontal="center" vertical="top" wrapText="1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2" fillId="5" borderId="0" xfId="1" applyFont="1" applyFill="1" applyAlignment="1">
      <alignment horizontal="center"/>
    </xf>
    <xf numFmtId="0" fontId="2" fillId="3" borderId="0" xfId="1" applyFont="1" applyFill="1" applyAlignment="1">
      <alignment horizontal="center"/>
    </xf>
    <xf numFmtId="0" fontId="2" fillId="6" borderId="0" xfId="1" applyFont="1" applyFill="1" applyAlignment="1">
      <alignment horizontal="center"/>
    </xf>
    <xf numFmtId="0" fontId="1" fillId="0" borderId="0" xfId="1" applyAlignment="1">
      <alignment horizontal="center" vertical="center" textRotation="90" wrapText="1"/>
    </xf>
    <xf numFmtId="0" fontId="1" fillId="7" borderId="0" xfId="1" applyFill="1" applyAlignment="1">
      <alignment horizontal="center"/>
    </xf>
    <xf numFmtId="0" fontId="1" fillId="8" borderId="0" xfId="1" applyFill="1" applyAlignment="1">
      <alignment horizontal="center"/>
    </xf>
    <xf numFmtId="0" fontId="1" fillId="0" borderId="0" xfId="1" applyFill="1"/>
  </cellXfs>
  <cellStyles count="3">
    <cellStyle name="Normal" xfId="0" builtinId="0"/>
    <cellStyle name="Normal 2" xfId="1" xr:uid="{70CB15E5-96FA-EF48-86B3-6077870C32B9}"/>
    <cellStyle name="Percent 2" xfId="2" xr:uid="{E6AAB27F-5F3C-904D-83BB-CE62136C6F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389BA-872D-124E-A6DE-9A470626BB70}">
  <dimension ref="A1:Q201"/>
  <sheetViews>
    <sheetView topLeftCell="A178" workbookViewId="0">
      <selection activeCell="J202" sqref="J202"/>
    </sheetView>
  </sheetViews>
  <sheetFormatPr baseColWidth="10" defaultColWidth="12.5" defaultRowHeight="15" x14ac:dyDescent="0.2"/>
  <cols>
    <col min="1" max="1" width="12.5" style="2"/>
    <col min="2" max="2" width="21.6640625" style="2" customWidth="1"/>
    <col min="3" max="11" width="12.5" style="2"/>
    <col min="12" max="12" width="14.5" style="2" customWidth="1"/>
    <col min="13" max="13" width="13.83203125" style="2" customWidth="1"/>
    <col min="14" max="14" width="12.5" style="2"/>
    <col min="15" max="15" width="13.5" style="2" customWidth="1"/>
    <col min="16" max="16" width="13.83203125" style="2" customWidth="1"/>
    <col min="17" max="21" width="14.5" style="2" customWidth="1"/>
    <col min="22" max="16384" width="12.5" style="2"/>
  </cols>
  <sheetData>
    <row r="1" spans="1:16" x14ac:dyDescent="0.2">
      <c r="A1" s="1" t="s">
        <v>0</v>
      </c>
    </row>
    <row r="2" spans="1:16" x14ac:dyDescent="0.2">
      <c r="A2" s="1"/>
    </row>
    <row r="3" spans="1:16" x14ac:dyDescent="0.2">
      <c r="A3" s="1" t="s">
        <v>1</v>
      </c>
    </row>
    <row r="4" spans="1:16" x14ac:dyDescent="0.2">
      <c r="B4" s="2" t="s">
        <v>2</v>
      </c>
      <c r="C4" s="3" t="s">
        <v>3</v>
      </c>
      <c r="D4" s="3"/>
      <c r="E4" s="4"/>
      <c r="F4" s="3" t="s">
        <v>3</v>
      </c>
      <c r="G4" s="3"/>
      <c r="H4" s="3"/>
      <c r="I4" s="27" t="s">
        <v>3</v>
      </c>
      <c r="J4" s="27"/>
      <c r="L4" s="28" t="s">
        <v>4</v>
      </c>
      <c r="M4" s="28"/>
      <c r="N4" s="28"/>
      <c r="O4" s="28"/>
      <c r="P4" s="28"/>
    </row>
    <row r="5" spans="1:16" x14ac:dyDescent="0.2">
      <c r="C5" s="26" t="s">
        <v>5</v>
      </c>
      <c r="D5" s="26"/>
      <c r="E5" s="26"/>
      <c r="F5" s="26" t="s">
        <v>5</v>
      </c>
      <c r="G5" s="26"/>
      <c r="H5" s="26"/>
      <c r="I5" s="26" t="s">
        <v>5</v>
      </c>
      <c r="J5" s="26"/>
      <c r="L5" s="26" t="s">
        <v>5</v>
      </c>
      <c r="M5" s="26"/>
      <c r="O5" s="26" t="s">
        <v>5</v>
      </c>
      <c r="P5" s="26"/>
    </row>
    <row r="6" spans="1:16" x14ac:dyDescent="0.2">
      <c r="B6" s="2">
        <v>0</v>
      </c>
      <c r="C6" s="26" t="s">
        <v>6</v>
      </c>
      <c r="D6" s="26"/>
      <c r="E6" s="26"/>
      <c r="F6" s="26" t="s">
        <v>7</v>
      </c>
      <c r="G6" s="26"/>
      <c r="H6" s="26"/>
      <c r="I6" s="26" t="s">
        <v>8</v>
      </c>
      <c r="J6" s="26"/>
      <c r="L6" s="26" t="s">
        <v>9</v>
      </c>
      <c r="M6" s="26"/>
      <c r="O6" s="26" t="s">
        <v>10</v>
      </c>
      <c r="P6" s="26"/>
    </row>
    <row r="7" spans="1:16" x14ac:dyDescent="0.2">
      <c r="B7" s="2" t="s">
        <v>11</v>
      </c>
      <c r="C7" s="2" t="s">
        <v>12</v>
      </c>
      <c r="D7" s="2" t="s">
        <v>13</v>
      </c>
      <c r="F7" s="2" t="s">
        <v>14</v>
      </c>
      <c r="G7" s="2" t="s">
        <v>15</v>
      </c>
      <c r="I7" s="2" t="s">
        <v>16</v>
      </c>
      <c r="J7" s="2" t="s">
        <v>17</v>
      </c>
      <c r="L7" s="2" t="s">
        <v>18</v>
      </c>
      <c r="M7" s="2" t="s">
        <v>19</v>
      </c>
      <c r="O7" s="2" t="s">
        <v>20</v>
      </c>
      <c r="P7" s="2" t="s">
        <v>21</v>
      </c>
    </row>
    <row r="8" spans="1:16" ht="16" x14ac:dyDescent="0.2">
      <c r="B8" s="5" t="s">
        <v>22</v>
      </c>
      <c r="C8" s="2">
        <v>307</v>
      </c>
      <c r="D8" s="2">
        <v>547</v>
      </c>
      <c r="F8" s="2">
        <v>585</v>
      </c>
      <c r="G8" s="2">
        <v>538</v>
      </c>
      <c r="I8" s="2">
        <v>355</v>
      </c>
      <c r="J8" s="2">
        <v>181</v>
      </c>
      <c r="L8" s="2">
        <v>515</v>
      </c>
      <c r="M8" s="2">
        <v>419</v>
      </c>
      <c r="O8" s="2">
        <v>205</v>
      </c>
      <c r="P8" s="2">
        <v>216</v>
      </c>
    </row>
    <row r="9" spans="1:16" ht="14.5" customHeight="1" x14ac:dyDescent="0.2">
      <c r="B9" s="29" t="s">
        <v>23</v>
      </c>
      <c r="C9" s="2">
        <v>11</v>
      </c>
      <c r="D9" s="2">
        <v>7</v>
      </c>
      <c r="F9" s="2">
        <v>7</v>
      </c>
      <c r="G9" s="2">
        <v>6</v>
      </c>
      <c r="I9" s="2">
        <v>127</v>
      </c>
      <c r="J9" s="2">
        <v>10</v>
      </c>
      <c r="L9" s="2">
        <v>15</v>
      </c>
      <c r="M9" s="2">
        <v>15</v>
      </c>
      <c r="O9" s="2">
        <v>15</v>
      </c>
      <c r="P9" s="2">
        <v>8</v>
      </c>
    </row>
    <row r="10" spans="1:16" x14ac:dyDescent="0.2">
      <c r="B10" s="29"/>
      <c r="C10" s="2">
        <v>12</v>
      </c>
      <c r="D10" s="2">
        <v>9</v>
      </c>
      <c r="F10" s="2">
        <v>13</v>
      </c>
      <c r="G10" s="2">
        <v>4</v>
      </c>
      <c r="I10" s="2">
        <v>7</v>
      </c>
      <c r="J10" s="2">
        <v>6</v>
      </c>
      <c r="L10" s="2">
        <v>9</v>
      </c>
      <c r="M10" s="2">
        <v>16</v>
      </c>
      <c r="O10" s="2">
        <v>7</v>
      </c>
      <c r="P10" s="2">
        <v>6</v>
      </c>
    </row>
    <row r="11" spans="1:16" x14ac:dyDescent="0.2">
      <c r="B11" s="29"/>
      <c r="C11" s="2">
        <v>6</v>
      </c>
      <c r="D11" s="2">
        <v>6</v>
      </c>
      <c r="F11" s="2">
        <v>9</v>
      </c>
      <c r="G11" s="2">
        <v>6</v>
      </c>
      <c r="I11" s="2">
        <v>8</v>
      </c>
      <c r="J11" s="2">
        <v>6</v>
      </c>
      <c r="L11" s="2">
        <v>4</v>
      </c>
      <c r="M11" s="2">
        <v>23</v>
      </c>
      <c r="O11" s="2">
        <v>54</v>
      </c>
      <c r="P11" s="2">
        <v>7</v>
      </c>
    </row>
    <row r="12" spans="1:16" x14ac:dyDescent="0.2">
      <c r="B12" s="29"/>
      <c r="C12" s="2">
        <v>4</v>
      </c>
      <c r="D12" s="2">
        <v>8</v>
      </c>
      <c r="F12" s="2">
        <v>6</v>
      </c>
      <c r="G12" s="2">
        <v>16</v>
      </c>
      <c r="I12" s="2">
        <v>7</v>
      </c>
      <c r="J12" s="2">
        <v>4</v>
      </c>
      <c r="L12" s="2">
        <v>73</v>
      </c>
      <c r="M12" s="2">
        <v>7</v>
      </c>
      <c r="O12" s="2">
        <v>64</v>
      </c>
      <c r="P12" s="2">
        <v>28</v>
      </c>
    </row>
    <row r="13" spans="1:16" x14ac:dyDescent="0.2">
      <c r="B13" s="29"/>
      <c r="C13" s="2">
        <v>8</v>
      </c>
      <c r="D13" s="2">
        <v>7</v>
      </c>
      <c r="F13" s="2">
        <v>9</v>
      </c>
      <c r="G13" s="2">
        <v>19</v>
      </c>
      <c r="I13" s="2">
        <v>10</v>
      </c>
      <c r="J13" s="2">
        <v>4</v>
      </c>
      <c r="L13" s="2">
        <v>38</v>
      </c>
      <c r="M13" s="2">
        <v>17</v>
      </c>
      <c r="O13" s="2">
        <v>80</v>
      </c>
      <c r="P13" s="2">
        <v>26</v>
      </c>
    </row>
    <row r="14" spans="1:16" x14ac:dyDescent="0.2">
      <c r="B14" s="29"/>
      <c r="C14" s="2">
        <v>2</v>
      </c>
      <c r="D14" s="2">
        <v>6</v>
      </c>
      <c r="F14" s="2">
        <v>5</v>
      </c>
      <c r="G14" s="2">
        <v>6</v>
      </c>
      <c r="I14" s="2">
        <v>8</v>
      </c>
      <c r="J14" s="2">
        <v>121</v>
      </c>
      <c r="L14" s="2">
        <v>7</v>
      </c>
      <c r="M14" s="2">
        <v>9</v>
      </c>
      <c r="O14" s="2">
        <v>32</v>
      </c>
      <c r="P14" s="2">
        <v>40</v>
      </c>
    </row>
    <row r="15" spans="1:16" x14ac:dyDescent="0.2">
      <c r="B15" s="29"/>
      <c r="C15" s="2">
        <v>8</v>
      </c>
      <c r="D15" s="2">
        <v>7</v>
      </c>
      <c r="F15" s="2">
        <v>124</v>
      </c>
      <c r="G15" s="2">
        <v>7</v>
      </c>
      <c r="I15" s="2">
        <v>10</v>
      </c>
      <c r="J15" s="2">
        <v>5</v>
      </c>
      <c r="L15" s="2">
        <v>10</v>
      </c>
      <c r="M15" s="2">
        <v>12</v>
      </c>
      <c r="O15" s="2">
        <v>25</v>
      </c>
      <c r="P15" s="2">
        <v>39</v>
      </c>
    </row>
    <row r="16" spans="1:16" x14ac:dyDescent="0.2">
      <c r="B16" s="29"/>
      <c r="C16" s="2">
        <v>8</v>
      </c>
      <c r="D16" s="2">
        <v>6</v>
      </c>
      <c r="F16" s="2">
        <v>9</v>
      </c>
      <c r="G16" s="2">
        <v>6</v>
      </c>
      <c r="I16" s="2">
        <v>12</v>
      </c>
      <c r="J16" s="2">
        <v>8</v>
      </c>
      <c r="L16" s="2">
        <v>23</v>
      </c>
      <c r="M16" s="2">
        <v>21</v>
      </c>
      <c r="O16" s="2">
        <v>16</v>
      </c>
      <c r="P16" s="2">
        <v>45</v>
      </c>
    </row>
    <row r="17" spans="2:16" x14ac:dyDescent="0.2">
      <c r="B17" s="29"/>
      <c r="C17" s="2">
        <v>5</v>
      </c>
      <c r="D17" s="2">
        <v>7</v>
      </c>
      <c r="F17" s="2">
        <v>7</v>
      </c>
      <c r="G17" s="2">
        <v>4</v>
      </c>
      <c r="I17" s="2">
        <v>7</v>
      </c>
      <c r="J17" s="2">
        <v>6</v>
      </c>
      <c r="L17" s="2">
        <v>31</v>
      </c>
      <c r="M17" s="2">
        <v>12</v>
      </c>
      <c r="O17" s="2">
        <v>11</v>
      </c>
      <c r="P17" s="2">
        <v>19</v>
      </c>
    </row>
    <row r="18" spans="2:16" x14ac:dyDescent="0.2">
      <c r="B18" s="29"/>
      <c r="C18" s="2">
        <v>8</v>
      </c>
      <c r="D18" s="2">
        <v>145</v>
      </c>
      <c r="F18" s="2">
        <v>8</v>
      </c>
      <c r="G18" s="2">
        <v>10</v>
      </c>
      <c r="I18" s="2">
        <v>13</v>
      </c>
      <c r="J18" s="2">
        <v>10</v>
      </c>
      <c r="L18" s="2">
        <v>70</v>
      </c>
      <c r="M18" s="2">
        <v>14</v>
      </c>
      <c r="O18" s="2">
        <v>14</v>
      </c>
      <c r="P18" s="2">
        <v>25</v>
      </c>
    </row>
    <row r="19" spans="2:16" x14ac:dyDescent="0.2">
      <c r="B19" s="29"/>
      <c r="C19" s="2">
        <v>5</v>
      </c>
      <c r="D19" s="2">
        <v>7</v>
      </c>
      <c r="F19" s="2">
        <v>5</v>
      </c>
      <c r="G19" s="2">
        <v>9</v>
      </c>
      <c r="I19" s="2">
        <v>9</v>
      </c>
      <c r="J19" s="2">
        <v>8</v>
      </c>
      <c r="L19" s="2">
        <v>93</v>
      </c>
      <c r="M19" s="2">
        <v>8</v>
      </c>
      <c r="O19" s="2">
        <v>32</v>
      </c>
      <c r="P19" s="2">
        <v>8</v>
      </c>
    </row>
    <row r="20" spans="2:16" x14ac:dyDescent="0.2">
      <c r="B20" s="29"/>
      <c r="C20" s="2">
        <v>5</v>
      </c>
      <c r="D20" s="2">
        <v>11</v>
      </c>
      <c r="F20" s="2">
        <v>6</v>
      </c>
      <c r="G20" s="2">
        <v>17</v>
      </c>
      <c r="I20" s="2">
        <v>6</v>
      </c>
      <c r="J20" s="2">
        <v>4</v>
      </c>
      <c r="L20" s="2">
        <v>107</v>
      </c>
      <c r="M20" s="2">
        <v>7</v>
      </c>
      <c r="O20" s="2">
        <v>39</v>
      </c>
      <c r="P20" s="2">
        <v>5</v>
      </c>
    </row>
    <row r="21" spans="2:16" x14ac:dyDescent="0.2">
      <c r="B21" s="29"/>
      <c r="C21" s="2">
        <v>7</v>
      </c>
      <c r="D21" s="2">
        <v>9</v>
      </c>
      <c r="F21" s="2">
        <v>5</v>
      </c>
      <c r="G21" s="2">
        <v>6</v>
      </c>
      <c r="I21" s="2">
        <v>112</v>
      </c>
      <c r="J21" s="2">
        <v>229</v>
      </c>
      <c r="L21" s="2">
        <v>119</v>
      </c>
      <c r="M21" s="2">
        <v>11</v>
      </c>
      <c r="O21" s="2">
        <v>51</v>
      </c>
      <c r="P21" s="2">
        <v>15</v>
      </c>
    </row>
    <row r="22" spans="2:16" x14ac:dyDescent="0.2">
      <c r="B22" s="29"/>
      <c r="C22" s="2">
        <v>5</v>
      </c>
      <c r="D22" s="2">
        <v>10</v>
      </c>
      <c r="F22" s="2">
        <v>8</v>
      </c>
      <c r="G22" s="2">
        <v>4</v>
      </c>
      <c r="I22" s="2">
        <v>114</v>
      </c>
      <c r="L22" s="2">
        <v>167</v>
      </c>
      <c r="M22" s="2">
        <v>8</v>
      </c>
      <c r="O22" s="2">
        <v>26</v>
      </c>
      <c r="P22" s="2">
        <v>10</v>
      </c>
    </row>
    <row r="23" spans="2:16" x14ac:dyDescent="0.2">
      <c r="B23" s="29"/>
      <c r="C23" s="2">
        <v>7</v>
      </c>
      <c r="D23" s="2">
        <v>7</v>
      </c>
      <c r="F23" s="2">
        <v>9</v>
      </c>
      <c r="G23" s="2">
        <v>6</v>
      </c>
      <c r="I23" s="2">
        <v>103</v>
      </c>
      <c r="L23" s="2">
        <v>254</v>
      </c>
      <c r="M23" s="2">
        <v>17</v>
      </c>
      <c r="O23" s="2">
        <v>24</v>
      </c>
      <c r="P23" s="2">
        <v>6</v>
      </c>
    </row>
    <row r="24" spans="2:16" x14ac:dyDescent="0.2">
      <c r="B24" s="29"/>
      <c r="C24" s="2">
        <v>100</v>
      </c>
      <c r="D24" s="2">
        <v>6</v>
      </c>
      <c r="F24" s="2">
        <v>7</v>
      </c>
      <c r="G24" s="2">
        <v>6</v>
      </c>
      <c r="I24" s="2">
        <v>121</v>
      </c>
      <c r="L24" s="2">
        <v>220</v>
      </c>
      <c r="M24" s="2">
        <v>11</v>
      </c>
      <c r="O24" s="2">
        <v>13</v>
      </c>
      <c r="P24" s="2">
        <v>6</v>
      </c>
    </row>
    <row r="25" spans="2:16" x14ac:dyDescent="0.2">
      <c r="B25" s="29"/>
      <c r="C25" s="2">
        <v>9</v>
      </c>
      <c r="D25" s="2">
        <v>8</v>
      </c>
      <c r="F25" s="2">
        <v>7</v>
      </c>
      <c r="G25" s="2">
        <v>4</v>
      </c>
      <c r="I25" s="2">
        <v>9</v>
      </c>
      <c r="L25" s="2">
        <v>228</v>
      </c>
      <c r="M25" s="2">
        <v>8</v>
      </c>
      <c r="O25" s="2">
        <v>36</v>
      </c>
      <c r="P25" s="2">
        <v>20</v>
      </c>
    </row>
    <row r="26" spans="2:16" x14ac:dyDescent="0.2">
      <c r="B26" s="29"/>
      <c r="C26" s="2">
        <v>7</v>
      </c>
      <c r="D26" s="2">
        <v>103</v>
      </c>
      <c r="F26" s="2">
        <v>30</v>
      </c>
      <c r="G26" s="2">
        <v>5</v>
      </c>
      <c r="I26" s="2">
        <v>6</v>
      </c>
      <c r="L26" s="2">
        <v>212</v>
      </c>
      <c r="M26" s="2">
        <v>5</v>
      </c>
      <c r="O26" s="2">
        <v>32</v>
      </c>
      <c r="P26" s="2">
        <v>33</v>
      </c>
    </row>
    <row r="27" spans="2:16" x14ac:dyDescent="0.2">
      <c r="B27" s="29"/>
      <c r="C27" s="2">
        <v>45</v>
      </c>
      <c r="D27" s="2">
        <v>114</v>
      </c>
      <c r="F27" s="2">
        <v>54</v>
      </c>
      <c r="G27" s="2">
        <v>4</v>
      </c>
      <c r="I27" s="2">
        <v>7</v>
      </c>
      <c r="L27" s="2">
        <v>204</v>
      </c>
      <c r="M27" s="2">
        <v>13</v>
      </c>
      <c r="O27" s="2">
        <v>11</v>
      </c>
      <c r="P27" s="2">
        <v>52</v>
      </c>
    </row>
    <row r="28" spans="2:16" x14ac:dyDescent="0.2">
      <c r="B28" s="29"/>
      <c r="C28" s="2">
        <v>5</v>
      </c>
      <c r="D28" s="2">
        <v>8</v>
      </c>
      <c r="F28" s="2">
        <v>38</v>
      </c>
      <c r="G28" s="2">
        <v>5</v>
      </c>
      <c r="I28" s="2">
        <v>10</v>
      </c>
      <c r="L28" s="2">
        <v>104</v>
      </c>
      <c r="M28" s="2">
        <v>8</v>
      </c>
      <c r="O28" s="2">
        <v>63</v>
      </c>
      <c r="P28" s="2">
        <v>36</v>
      </c>
    </row>
    <row r="29" spans="2:16" x14ac:dyDescent="0.2">
      <c r="B29" s="29"/>
      <c r="C29" s="2">
        <v>96</v>
      </c>
      <c r="D29" s="2">
        <v>4</v>
      </c>
      <c r="F29" s="2">
        <v>6</v>
      </c>
      <c r="G29" s="2">
        <v>4</v>
      </c>
      <c r="I29" s="2">
        <v>12</v>
      </c>
      <c r="L29" s="2">
        <v>154</v>
      </c>
      <c r="M29" s="2">
        <v>12</v>
      </c>
      <c r="O29" s="2">
        <v>37</v>
      </c>
      <c r="P29" s="2">
        <v>64</v>
      </c>
    </row>
    <row r="30" spans="2:16" x14ac:dyDescent="0.2">
      <c r="B30" s="29"/>
      <c r="D30" s="2">
        <v>11</v>
      </c>
      <c r="F30" s="2">
        <v>7</v>
      </c>
      <c r="G30" s="2">
        <v>5</v>
      </c>
      <c r="I30" s="2">
        <v>7</v>
      </c>
      <c r="L30" s="2">
        <v>173</v>
      </c>
      <c r="M30" s="2">
        <v>8</v>
      </c>
      <c r="O30" s="2">
        <v>62</v>
      </c>
      <c r="P30" s="2">
        <v>71</v>
      </c>
    </row>
    <row r="31" spans="2:16" x14ac:dyDescent="0.2">
      <c r="B31" s="29"/>
      <c r="D31" s="2">
        <v>6</v>
      </c>
      <c r="F31" s="2">
        <v>7</v>
      </c>
      <c r="G31" s="2">
        <v>6</v>
      </c>
      <c r="I31" s="2">
        <v>9</v>
      </c>
      <c r="L31" s="2">
        <v>87</v>
      </c>
      <c r="M31" s="2">
        <v>21</v>
      </c>
      <c r="O31" s="2">
        <v>62</v>
      </c>
      <c r="P31" s="2">
        <v>86</v>
      </c>
    </row>
    <row r="32" spans="2:16" x14ac:dyDescent="0.2">
      <c r="B32" s="29"/>
      <c r="D32" s="2">
        <v>10</v>
      </c>
      <c r="F32" s="2">
        <v>7</v>
      </c>
      <c r="G32" s="2">
        <v>4</v>
      </c>
      <c r="I32" s="2">
        <v>8</v>
      </c>
      <c r="L32" s="2">
        <v>96</v>
      </c>
      <c r="M32" s="2">
        <v>7</v>
      </c>
      <c r="O32" s="2">
        <v>40</v>
      </c>
      <c r="P32" s="2">
        <v>92</v>
      </c>
    </row>
    <row r="33" spans="2:16" x14ac:dyDescent="0.2">
      <c r="B33" s="29"/>
      <c r="D33" s="2">
        <v>7</v>
      </c>
      <c r="F33" s="2">
        <v>10</v>
      </c>
      <c r="G33" s="2">
        <v>6</v>
      </c>
      <c r="I33" s="2">
        <v>10</v>
      </c>
      <c r="L33" s="2">
        <v>77</v>
      </c>
      <c r="M33" s="2">
        <v>10</v>
      </c>
      <c r="O33" s="2">
        <v>40</v>
      </c>
      <c r="P33" s="2">
        <v>66</v>
      </c>
    </row>
    <row r="34" spans="2:16" x14ac:dyDescent="0.2">
      <c r="B34" s="29"/>
      <c r="D34" s="2">
        <v>6</v>
      </c>
      <c r="F34" s="2">
        <v>3</v>
      </c>
      <c r="G34" s="2">
        <v>7</v>
      </c>
      <c r="I34" s="2">
        <v>7</v>
      </c>
      <c r="L34" s="2">
        <v>19</v>
      </c>
      <c r="M34" s="2">
        <v>97</v>
      </c>
      <c r="O34" s="2">
        <v>68</v>
      </c>
      <c r="P34" s="2">
        <v>61</v>
      </c>
    </row>
    <row r="35" spans="2:16" x14ac:dyDescent="0.2">
      <c r="B35" s="29"/>
      <c r="D35" s="2">
        <v>8</v>
      </c>
      <c r="F35" s="2">
        <v>8</v>
      </c>
      <c r="G35" s="2">
        <v>5</v>
      </c>
      <c r="I35" s="2">
        <v>8</v>
      </c>
      <c r="L35" s="2">
        <v>12</v>
      </c>
      <c r="M35" s="2">
        <v>116</v>
      </c>
      <c r="O35" s="2">
        <v>86</v>
      </c>
      <c r="P35" s="2">
        <v>57</v>
      </c>
    </row>
    <row r="36" spans="2:16" x14ac:dyDescent="0.2">
      <c r="B36" s="29"/>
      <c r="D36" s="2">
        <v>6</v>
      </c>
      <c r="F36" s="2">
        <v>5</v>
      </c>
      <c r="G36" s="2">
        <v>5</v>
      </c>
      <c r="I36" s="2">
        <v>58</v>
      </c>
      <c r="L36" s="2">
        <v>14</v>
      </c>
      <c r="M36" s="2">
        <v>121</v>
      </c>
      <c r="O36" s="2">
        <v>91</v>
      </c>
      <c r="P36" s="2">
        <v>61</v>
      </c>
    </row>
    <row r="37" spans="2:16" x14ac:dyDescent="0.2">
      <c r="B37" s="29"/>
      <c r="D37" s="2">
        <v>7</v>
      </c>
      <c r="F37" s="2">
        <v>5</v>
      </c>
      <c r="G37" s="2">
        <v>6</v>
      </c>
      <c r="I37" s="2">
        <v>111</v>
      </c>
      <c r="L37" s="2">
        <v>12</v>
      </c>
      <c r="M37" s="2">
        <v>98</v>
      </c>
      <c r="O37" s="2">
        <v>78</v>
      </c>
      <c r="P37" s="2">
        <v>76</v>
      </c>
    </row>
    <row r="38" spans="2:16" x14ac:dyDescent="0.2">
      <c r="B38" s="29"/>
      <c r="D38" s="2">
        <v>10</v>
      </c>
      <c r="F38" s="2">
        <v>6</v>
      </c>
      <c r="G38" s="2">
        <v>6</v>
      </c>
      <c r="I38" s="2">
        <v>202</v>
      </c>
      <c r="L38" s="2">
        <v>38</v>
      </c>
      <c r="M38" s="2">
        <v>110</v>
      </c>
      <c r="O38" s="2">
        <v>116</v>
      </c>
      <c r="P38" s="2">
        <v>72</v>
      </c>
    </row>
    <row r="39" spans="2:16" x14ac:dyDescent="0.2">
      <c r="B39" s="29"/>
      <c r="D39" s="2">
        <v>9</v>
      </c>
      <c r="F39" s="2">
        <v>4</v>
      </c>
      <c r="G39" s="2">
        <v>6</v>
      </c>
      <c r="L39" s="2">
        <v>60</v>
      </c>
      <c r="M39" s="2">
        <v>138</v>
      </c>
      <c r="O39" s="2">
        <v>104</v>
      </c>
      <c r="P39" s="2">
        <v>76</v>
      </c>
    </row>
    <row r="40" spans="2:16" x14ac:dyDescent="0.2">
      <c r="B40" s="29"/>
      <c r="D40" s="2">
        <v>7</v>
      </c>
      <c r="F40" s="2">
        <v>3</v>
      </c>
      <c r="G40" s="2">
        <v>9</v>
      </c>
      <c r="L40" s="2">
        <v>95</v>
      </c>
      <c r="M40" s="2">
        <v>155</v>
      </c>
      <c r="O40" s="2">
        <v>91</v>
      </c>
      <c r="P40" s="2">
        <v>88</v>
      </c>
    </row>
    <row r="41" spans="2:16" x14ac:dyDescent="0.2">
      <c r="B41" s="29"/>
      <c r="D41" s="2">
        <v>6</v>
      </c>
      <c r="F41" s="2">
        <v>3</v>
      </c>
      <c r="G41" s="2">
        <v>5</v>
      </c>
      <c r="L41" s="2">
        <v>107</v>
      </c>
      <c r="M41" s="2">
        <v>191</v>
      </c>
      <c r="O41" s="2">
        <v>98</v>
      </c>
      <c r="P41" s="2">
        <v>86</v>
      </c>
    </row>
    <row r="42" spans="2:16" x14ac:dyDescent="0.2">
      <c r="B42" s="29"/>
      <c r="D42" s="2">
        <v>6</v>
      </c>
      <c r="F42" s="2">
        <v>5</v>
      </c>
      <c r="G42" s="2">
        <v>5</v>
      </c>
      <c r="L42" s="2">
        <v>138</v>
      </c>
      <c r="M42" s="2">
        <v>207</v>
      </c>
      <c r="O42" s="2">
        <v>123</v>
      </c>
      <c r="P42" s="2">
        <v>94</v>
      </c>
    </row>
    <row r="43" spans="2:16" x14ac:dyDescent="0.2">
      <c r="B43" s="29"/>
      <c r="D43" s="2">
        <v>6</v>
      </c>
      <c r="F43" s="2">
        <v>5</v>
      </c>
      <c r="G43" s="2">
        <v>6</v>
      </c>
      <c r="L43" s="2">
        <v>132</v>
      </c>
      <c r="M43" s="2">
        <v>227</v>
      </c>
      <c r="O43" s="2">
        <v>111</v>
      </c>
      <c r="P43" s="2">
        <v>63</v>
      </c>
    </row>
    <row r="44" spans="2:16" x14ac:dyDescent="0.2">
      <c r="B44" s="29"/>
      <c r="D44" s="2">
        <v>7</v>
      </c>
      <c r="F44" s="2">
        <v>3</v>
      </c>
      <c r="G44" s="2">
        <v>5</v>
      </c>
      <c r="L44" s="2">
        <v>158</v>
      </c>
      <c r="M44" s="2">
        <v>217</v>
      </c>
      <c r="O44" s="2">
        <v>139</v>
      </c>
      <c r="P44" s="2">
        <v>73</v>
      </c>
    </row>
    <row r="45" spans="2:16" x14ac:dyDescent="0.2">
      <c r="B45" s="29"/>
      <c r="D45" s="2">
        <v>10</v>
      </c>
      <c r="F45" s="2">
        <v>4</v>
      </c>
      <c r="G45" s="2">
        <v>8</v>
      </c>
      <c r="L45" s="2">
        <v>172</v>
      </c>
      <c r="M45" s="2">
        <v>212</v>
      </c>
      <c r="O45" s="2">
        <v>120</v>
      </c>
      <c r="P45" s="2">
        <v>116</v>
      </c>
    </row>
    <row r="46" spans="2:16" x14ac:dyDescent="0.2">
      <c r="B46" s="29"/>
      <c r="D46" s="2">
        <v>110</v>
      </c>
      <c r="F46" s="2">
        <v>5</v>
      </c>
      <c r="G46" s="2">
        <v>6</v>
      </c>
      <c r="L46" s="2">
        <v>162</v>
      </c>
      <c r="M46" s="2">
        <v>228</v>
      </c>
      <c r="O46" s="2">
        <v>130</v>
      </c>
      <c r="P46" s="2">
        <v>196</v>
      </c>
    </row>
    <row r="47" spans="2:16" x14ac:dyDescent="0.2">
      <c r="B47" s="29"/>
      <c r="D47" s="2">
        <v>5</v>
      </c>
      <c r="F47" s="2">
        <v>4</v>
      </c>
      <c r="G47" s="2">
        <v>5</v>
      </c>
      <c r="L47" s="2">
        <v>10</v>
      </c>
      <c r="M47" s="2">
        <v>220</v>
      </c>
      <c r="O47" s="2">
        <v>126</v>
      </c>
      <c r="P47" s="2">
        <v>228</v>
      </c>
    </row>
    <row r="48" spans="2:16" x14ac:dyDescent="0.2">
      <c r="B48" s="29"/>
      <c r="D48" s="2">
        <v>6</v>
      </c>
      <c r="F48" s="2">
        <v>3</v>
      </c>
      <c r="G48" s="2">
        <v>5</v>
      </c>
      <c r="L48" s="2">
        <v>8</v>
      </c>
      <c r="M48" s="2">
        <v>218</v>
      </c>
      <c r="O48" s="2">
        <v>151</v>
      </c>
      <c r="P48" s="2">
        <v>215</v>
      </c>
    </row>
    <row r="49" spans="2:16" x14ac:dyDescent="0.2">
      <c r="B49" s="29"/>
      <c r="D49" s="2">
        <v>10</v>
      </c>
      <c r="F49" s="2">
        <v>9</v>
      </c>
      <c r="G49" s="2">
        <v>5</v>
      </c>
      <c r="L49" s="2">
        <v>9</v>
      </c>
      <c r="M49" s="2">
        <v>99</v>
      </c>
      <c r="O49" s="2">
        <v>147</v>
      </c>
      <c r="P49" s="2">
        <v>171</v>
      </c>
    </row>
    <row r="50" spans="2:16" x14ac:dyDescent="0.2">
      <c r="B50" s="29"/>
      <c r="D50" s="2">
        <v>7</v>
      </c>
      <c r="F50" s="2">
        <v>5</v>
      </c>
      <c r="G50" s="2">
        <v>5</v>
      </c>
      <c r="L50" s="2">
        <v>9</v>
      </c>
      <c r="M50" s="2">
        <v>144</v>
      </c>
      <c r="O50" s="2">
        <v>141</v>
      </c>
      <c r="P50" s="2">
        <v>193</v>
      </c>
    </row>
    <row r="51" spans="2:16" x14ac:dyDescent="0.2">
      <c r="B51" s="29"/>
      <c r="F51" s="2">
        <v>8</v>
      </c>
      <c r="G51" s="2">
        <v>5</v>
      </c>
      <c r="L51" s="2">
        <v>15</v>
      </c>
      <c r="M51" s="2">
        <v>175</v>
      </c>
      <c r="O51" s="2">
        <v>163</v>
      </c>
      <c r="P51" s="2">
        <v>174</v>
      </c>
    </row>
    <row r="52" spans="2:16" x14ac:dyDescent="0.2">
      <c r="B52" s="29"/>
      <c r="F52" s="2">
        <v>5</v>
      </c>
      <c r="G52" s="2">
        <v>5</v>
      </c>
      <c r="L52" s="2">
        <v>9</v>
      </c>
      <c r="M52" s="2">
        <v>50</v>
      </c>
      <c r="O52" s="2">
        <v>150</v>
      </c>
      <c r="P52" s="2">
        <v>208</v>
      </c>
    </row>
    <row r="53" spans="2:16" x14ac:dyDescent="0.2">
      <c r="B53" s="29"/>
      <c r="F53" s="2">
        <v>6</v>
      </c>
      <c r="G53" s="2">
        <v>118</v>
      </c>
      <c r="L53" s="2">
        <v>12</v>
      </c>
      <c r="M53" s="2">
        <v>47</v>
      </c>
      <c r="O53" s="2">
        <v>169</v>
      </c>
      <c r="P53" s="2">
        <v>182</v>
      </c>
    </row>
    <row r="54" spans="2:16" x14ac:dyDescent="0.2">
      <c r="B54" s="29"/>
      <c r="F54" s="2">
        <v>5</v>
      </c>
      <c r="G54" s="2">
        <v>30</v>
      </c>
      <c r="L54" s="2">
        <v>6</v>
      </c>
      <c r="M54" s="2">
        <v>58</v>
      </c>
      <c r="O54" s="2">
        <v>210</v>
      </c>
      <c r="P54" s="2">
        <v>167</v>
      </c>
    </row>
    <row r="55" spans="2:16" x14ac:dyDescent="0.2">
      <c r="B55" s="29"/>
      <c r="F55" s="2">
        <v>5</v>
      </c>
      <c r="G55" s="2">
        <v>37</v>
      </c>
      <c r="L55" s="2">
        <v>4</v>
      </c>
      <c r="M55" s="2">
        <v>76</v>
      </c>
      <c r="O55" s="2">
        <v>267</v>
      </c>
      <c r="P55" s="2">
        <v>145</v>
      </c>
    </row>
    <row r="56" spans="2:16" x14ac:dyDescent="0.2">
      <c r="B56" s="29"/>
      <c r="F56" s="2">
        <v>3</v>
      </c>
      <c r="G56" s="2">
        <v>111</v>
      </c>
      <c r="L56" s="2">
        <v>7</v>
      </c>
      <c r="M56" s="2">
        <v>126</v>
      </c>
      <c r="O56" s="2">
        <v>293</v>
      </c>
      <c r="P56" s="2">
        <v>141</v>
      </c>
    </row>
    <row r="57" spans="2:16" x14ac:dyDescent="0.2">
      <c r="B57" s="29"/>
      <c r="F57" s="2">
        <v>3</v>
      </c>
      <c r="G57" s="2">
        <v>85</v>
      </c>
      <c r="L57" s="2">
        <v>11</v>
      </c>
      <c r="M57" s="2">
        <v>97</v>
      </c>
      <c r="O57" s="2">
        <v>284</v>
      </c>
      <c r="P57" s="2">
        <v>137</v>
      </c>
    </row>
    <row r="58" spans="2:16" x14ac:dyDescent="0.2">
      <c r="B58" s="29"/>
      <c r="F58" s="2">
        <v>4</v>
      </c>
      <c r="G58" s="2">
        <v>123</v>
      </c>
      <c r="L58" s="2">
        <v>6</v>
      </c>
      <c r="M58" s="2">
        <v>104</v>
      </c>
      <c r="O58" s="2">
        <v>229</v>
      </c>
      <c r="P58" s="2">
        <v>113</v>
      </c>
    </row>
    <row r="59" spans="2:16" x14ac:dyDescent="0.2">
      <c r="B59" s="29"/>
      <c r="F59" s="2">
        <v>5</v>
      </c>
      <c r="G59" s="2">
        <v>122</v>
      </c>
      <c r="L59" s="2">
        <v>6</v>
      </c>
      <c r="M59" s="2">
        <v>146</v>
      </c>
      <c r="O59" s="2">
        <v>267</v>
      </c>
      <c r="P59" s="2">
        <v>135</v>
      </c>
    </row>
    <row r="60" spans="2:16" x14ac:dyDescent="0.2">
      <c r="B60" s="29"/>
      <c r="F60" s="2">
        <v>4</v>
      </c>
      <c r="G60" s="2">
        <v>125</v>
      </c>
      <c r="L60" s="2">
        <v>29</v>
      </c>
      <c r="M60" s="2">
        <v>184</v>
      </c>
      <c r="O60" s="2">
        <v>108</v>
      </c>
      <c r="P60" s="2">
        <v>93</v>
      </c>
    </row>
    <row r="61" spans="2:16" x14ac:dyDescent="0.2">
      <c r="B61" s="29"/>
      <c r="F61" s="2">
        <v>5</v>
      </c>
      <c r="G61" s="2">
        <v>100</v>
      </c>
      <c r="L61" s="2">
        <v>44</v>
      </c>
      <c r="M61" s="2">
        <v>196</v>
      </c>
      <c r="O61" s="2">
        <v>101</v>
      </c>
      <c r="P61" s="2">
        <v>115</v>
      </c>
    </row>
    <row r="62" spans="2:16" x14ac:dyDescent="0.2">
      <c r="B62" s="29"/>
      <c r="F62" s="2">
        <v>6</v>
      </c>
      <c r="G62" s="2">
        <v>100</v>
      </c>
      <c r="L62" s="2">
        <v>62</v>
      </c>
      <c r="M62" s="2">
        <v>235</v>
      </c>
      <c r="O62" s="2">
        <v>119</v>
      </c>
      <c r="P62" s="2">
        <v>120</v>
      </c>
    </row>
    <row r="63" spans="2:16" x14ac:dyDescent="0.2">
      <c r="B63" s="29"/>
      <c r="F63" s="2">
        <v>5</v>
      </c>
      <c r="G63" s="2">
        <v>93</v>
      </c>
      <c r="L63" s="2">
        <v>41</v>
      </c>
      <c r="M63" s="2">
        <v>257</v>
      </c>
      <c r="O63" s="2">
        <v>168</v>
      </c>
      <c r="P63" s="2">
        <v>98</v>
      </c>
    </row>
    <row r="64" spans="2:16" x14ac:dyDescent="0.2">
      <c r="B64" s="29"/>
      <c r="F64" s="2">
        <v>3</v>
      </c>
      <c r="G64" s="2">
        <v>108</v>
      </c>
      <c r="L64" s="2">
        <v>68</v>
      </c>
      <c r="M64" s="2">
        <v>211</v>
      </c>
      <c r="O64" s="2">
        <v>74</v>
      </c>
      <c r="P64" s="2">
        <v>136</v>
      </c>
    </row>
    <row r="65" spans="2:16" x14ac:dyDescent="0.2">
      <c r="B65" s="29"/>
      <c r="F65" s="2">
        <v>7</v>
      </c>
      <c r="G65" s="2">
        <v>112</v>
      </c>
      <c r="L65" s="2">
        <v>111</v>
      </c>
      <c r="M65" s="2">
        <v>75</v>
      </c>
      <c r="O65" s="2">
        <v>155</v>
      </c>
      <c r="P65" s="2">
        <v>131</v>
      </c>
    </row>
    <row r="66" spans="2:16" x14ac:dyDescent="0.2">
      <c r="B66" s="29"/>
      <c r="F66" s="2">
        <v>5</v>
      </c>
      <c r="G66" s="2">
        <v>187</v>
      </c>
      <c r="L66" s="2">
        <v>142</v>
      </c>
      <c r="M66" s="2">
        <v>72</v>
      </c>
      <c r="O66" s="2">
        <v>167</v>
      </c>
      <c r="P66" s="2">
        <v>146</v>
      </c>
    </row>
    <row r="67" spans="2:16" x14ac:dyDescent="0.2">
      <c r="B67" s="29"/>
      <c r="F67" s="2">
        <v>80</v>
      </c>
      <c r="G67" s="2">
        <v>123</v>
      </c>
      <c r="L67" s="2">
        <v>182</v>
      </c>
      <c r="M67" s="2">
        <v>110</v>
      </c>
      <c r="O67" s="2">
        <v>180</v>
      </c>
      <c r="P67" s="2">
        <v>173</v>
      </c>
    </row>
    <row r="68" spans="2:16" x14ac:dyDescent="0.2">
      <c r="B68" s="29"/>
      <c r="F68" s="2">
        <v>121</v>
      </c>
      <c r="G68" s="2">
        <v>122</v>
      </c>
      <c r="L68" s="2">
        <v>55</v>
      </c>
      <c r="M68" s="2">
        <v>123</v>
      </c>
      <c r="O68" s="2">
        <v>196</v>
      </c>
      <c r="P68" s="2">
        <v>179</v>
      </c>
    </row>
    <row r="69" spans="2:16" x14ac:dyDescent="0.2">
      <c r="B69" s="29"/>
      <c r="F69" s="2">
        <v>26</v>
      </c>
      <c r="L69" s="2">
        <v>100</v>
      </c>
      <c r="M69" s="2">
        <v>190</v>
      </c>
      <c r="O69" s="2">
        <v>198</v>
      </c>
      <c r="P69" s="2">
        <v>198</v>
      </c>
    </row>
    <row r="70" spans="2:16" x14ac:dyDescent="0.2">
      <c r="B70" s="29"/>
      <c r="F70" s="2">
        <v>101</v>
      </c>
      <c r="L70" s="2">
        <v>131</v>
      </c>
      <c r="M70" s="2">
        <v>190</v>
      </c>
      <c r="O70" s="2">
        <v>187</v>
      </c>
      <c r="P70" s="2">
        <v>143</v>
      </c>
    </row>
    <row r="71" spans="2:16" x14ac:dyDescent="0.2">
      <c r="B71" s="29"/>
      <c r="F71" s="2">
        <v>108</v>
      </c>
      <c r="L71" s="2">
        <v>40</v>
      </c>
      <c r="M71" s="2">
        <v>204</v>
      </c>
      <c r="O71" s="2">
        <v>186</v>
      </c>
      <c r="P71" s="2">
        <v>160</v>
      </c>
    </row>
    <row r="72" spans="2:16" x14ac:dyDescent="0.2">
      <c r="B72" s="29"/>
      <c r="F72" s="2">
        <v>125</v>
      </c>
      <c r="L72" s="2">
        <v>59</v>
      </c>
      <c r="M72" s="2">
        <v>200</v>
      </c>
      <c r="O72" s="2">
        <v>234</v>
      </c>
      <c r="P72" s="2">
        <v>182</v>
      </c>
    </row>
    <row r="73" spans="2:16" x14ac:dyDescent="0.2">
      <c r="B73" s="29"/>
      <c r="F73" s="2">
        <v>119</v>
      </c>
      <c r="L73" s="2">
        <v>53</v>
      </c>
      <c r="M73" s="2">
        <v>114</v>
      </c>
      <c r="O73" s="2">
        <v>215</v>
      </c>
      <c r="P73" s="2">
        <v>204</v>
      </c>
    </row>
    <row r="74" spans="2:16" x14ac:dyDescent="0.2">
      <c r="B74" s="29"/>
      <c r="F74" s="2">
        <v>128</v>
      </c>
      <c r="L74" s="2">
        <v>58</v>
      </c>
      <c r="M74" s="2">
        <v>89</v>
      </c>
      <c r="O74" s="2">
        <v>271</v>
      </c>
      <c r="P74" s="2">
        <v>227</v>
      </c>
    </row>
    <row r="75" spans="2:16" x14ac:dyDescent="0.2">
      <c r="B75" s="29"/>
      <c r="F75" s="2">
        <v>146</v>
      </c>
      <c r="L75" s="2">
        <v>85</v>
      </c>
      <c r="M75" s="2">
        <v>103</v>
      </c>
      <c r="O75" s="2">
        <v>254</v>
      </c>
      <c r="P75" s="2">
        <v>263</v>
      </c>
    </row>
    <row r="76" spans="2:16" x14ac:dyDescent="0.2">
      <c r="B76" s="29"/>
      <c r="F76" s="2">
        <v>116</v>
      </c>
      <c r="L76" s="2">
        <v>81</v>
      </c>
      <c r="M76" s="2">
        <v>125</v>
      </c>
      <c r="O76" s="2">
        <v>258</v>
      </c>
      <c r="P76" s="2">
        <v>241</v>
      </c>
    </row>
    <row r="77" spans="2:16" x14ac:dyDescent="0.2">
      <c r="B77" s="29"/>
      <c r="L77" s="2">
        <v>98</v>
      </c>
      <c r="M77" s="2">
        <v>162</v>
      </c>
      <c r="O77" s="2">
        <v>249</v>
      </c>
      <c r="P77" s="2">
        <v>249</v>
      </c>
    </row>
    <row r="78" spans="2:16" x14ac:dyDescent="0.2">
      <c r="B78" s="29"/>
      <c r="L78" s="2">
        <v>176</v>
      </c>
      <c r="M78" s="2">
        <v>181</v>
      </c>
      <c r="O78" s="2">
        <v>233</v>
      </c>
      <c r="P78" s="2">
        <v>216</v>
      </c>
    </row>
    <row r="79" spans="2:16" x14ac:dyDescent="0.2">
      <c r="B79" s="29"/>
      <c r="L79" s="2">
        <v>208</v>
      </c>
      <c r="M79" s="2">
        <v>236</v>
      </c>
      <c r="O79" s="2">
        <v>258</v>
      </c>
      <c r="P79" s="2">
        <v>259</v>
      </c>
    </row>
    <row r="80" spans="2:16" x14ac:dyDescent="0.2">
      <c r="B80" s="29"/>
      <c r="L80" s="2">
        <v>218</v>
      </c>
      <c r="M80" s="2">
        <v>225</v>
      </c>
      <c r="O80" s="2">
        <v>267</v>
      </c>
      <c r="P80" s="2">
        <v>151</v>
      </c>
    </row>
    <row r="81" spans="2:16" x14ac:dyDescent="0.2">
      <c r="B81" s="29"/>
      <c r="L81" s="2">
        <v>71</v>
      </c>
      <c r="M81" s="2">
        <v>260</v>
      </c>
      <c r="O81" s="2">
        <v>296</v>
      </c>
      <c r="P81" s="2">
        <v>161</v>
      </c>
    </row>
    <row r="82" spans="2:16" x14ac:dyDescent="0.2">
      <c r="B82" s="29"/>
      <c r="L82" s="2">
        <v>42</v>
      </c>
      <c r="M82" s="2">
        <v>95</v>
      </c>
      <c r="O82" s="2">
        <v>187</v>
      </c>
      <c r="P82" s="2">
        <v>196</v>
      </c>
    </row>
    <row r="83" spans="2:16" x14ac:dyDescent="0.2">
      <c r="B83" s="29"/>
      <c r="L83" s="2">
        <v>75</v>
      </c>
      <c r="M83" s="2">
        <v>60</v>
      </c>
      <c r="O83" s="2">
        <v>187</v>
      </c>
      <c r="P83" s="2">
        <v>187</v>
      </c>
    </row>
    <row r="84" spans="2:16" x14ac:dyDescent="0.2">
      <c r="B84" s="29"/>
      <c r="L84" s="2">
        <v>101</v>
      </c>
      <c r="M84" s="2">
        <v>40</v>
      </c>
      <c r="O84" s="2">
        <v>199</v>
      </c>
      <c r="P84" s="2">
        <v>199</v>
      </c>
    </row>
    <row r="85" spans="2:16" x14ac:dyDescent="0.2">
      <c r="B85" s="29"/>
      <c r="L85" s="2">
        <v>115</v>
      </c>
      <c r="M85" s="2">
        <v>45</v>
      </c>
      <c r="O85" s="2">
        <v>197</v>
      </c>
      <c r="P85" s="2">
        <v>203</v>
      </c>
    </row>
    <row r="86" spans="2:16" x14ac:dyDescent="0.2">
      <c r="B86" s="29"/>
      <c r="L86" s="2">
        <v>133</v>
      </c>
      <c r="M86" s="2">
        <v>96</v>
      </c>
      <c r="O86" s="2">
        <v>106</v>
      </c>
      <c r="P86" s="2">
        <v>217</v>
      </c>
    </row>
    <row r="87" spans="2:16" x14ac:dyDescent="0.2">
      <c r="B87" s="29"/>
      <c r="L87" s="2">
        <v>176</v>
      </c>
      <c r="M87" s="2">
        <v>74</v>
      </c>
      <c r="O87" s="2">
        <v>116</v>
      </c>
      <c r="P87" s="2">
        <v>215</v>
      </c>
    </row>
    <row r="88" spans="2:16" x14ac:dyDescent="0.2">
      <c r="B88" s="29"/>
      <c r="L88" s="2">
        <v>123</v>
      </c>
      <c r="M88" s="2">
        <v>100</v>
      </c>
      <c r="O88" s="2">
        <v>180</v>
      </c>
      <c r="P88" s="2">
        <v>223</v>
      </c>
    </row>
    <row r="89" spans="2:16" x14ac:dyDescent="0.2">
      <c r="B89" s="29"/>
      <c r="L89" s="2">
        <v>140</v>
      </c>
      <c r="M89" s="2">
        <v>87</v>
      </c>
      <c r="O89" s="2">
        <v>211</v>
      </c>
      <c r="P89" s="2">
        <v>232</v>
      </c>
    </row>
    <row r="90" spans="2:16" x14ac:dyDescent="0.2">
      <c r="B90" s="29"/>
      <c r="L90" s="2">
        <v>107</v>
      </c>
      <c r="M90" s="2">
        <v>117</v>
      </c>
      <c r="O90" s="2">
        <v>212</v>
      </c>
      <c r="P90" s="2">
        <v>229</v>
      </c>
    </row>
    <row r="91" spans="2:16" x14ac:dyDescent="0.2">
      <c r="B91" s="29"/>
      <c r="L91" s="2">
        <v>31</v>
      </c>
      <c r="M91" s="2">
        <v>151</v>
      </c>
      <c r="O91" s="2">
        <v>224</v>
      </c>
      <c r="P91" s="2">
        <v>242</v>
      </c>
    </row>
    <row r="92" spans="2:16" x14ac:dyDescent="0.2">
      <c r="B92" s="29"/>
      <c r="L92" s="2">
        <v>53</v>
      </c>
      <c r="M92" s="2">
        <v>168</v>
      </c>
      <c r="O92" s="2">
        <v>238</v>
      </c>
      <c r="P92" s="2">
        <v>238</v>
      </c>
    </row>
    <row r="93" spans="2:16" x14ac:dyDescent="0.2">
      <c r="B93" s="29"/>
      <c r="L93" s="2">
        <v>86</v>
      </c>
      <c r="M93" s="2">
        <v>163</v>
      </c>
      <c r="O93" s="2">
        <v>233</v>
      </c>
      <c r="P93" s="2">
        <v>257</v>
      </c>
    </row>
    <row r="94" spans="2:16" x14ac:dyDescent="0.2">
      <c r="B94" s="29"/>
      <c r="L94" s="2">
        <v>115</v>
      </c>
      <c r="M94" s="2">
        <v>185</v>
      </c>
      <c r="O94" s="2">
        <v>253</v>
      </c>
      <c r="P94" s="2">
        <v>239</v>
      </c>
    </row>
    <row r="95" spans="2:16" x14ac:dyDescent="0.2">
      <c r="B95" s="29"/>
      <c r="L95" s="2">
        <v>203</v>
      </c>
      <c r="M95" s="2">
        <v>211</v>
      </c>
      <c r="P95" s="2">
        <v>228</v>
      </c>
    </row>
    <row r="96" spans="2:16" x14ac:dyDescent="0.2">
      <c r="B96" s="29"/>
      <c r="L96" s="2">
        <v>125</v>
      </c>
      <c r="M96" s="2">
        <v>243</v>
      </c>
    </row>
    <row r="97" spans="2:13" x14ac:dyDescent="0.2">
      <c r="B97" s="29"/>
      <c r="L97" s="2">
        <v>64</v>
      </c>
      <c r="M97" s="2">
        <v>235</v>
      </c>
    </row>
    <row r="98" spans="2:13" x14ac:dyDescent="0.2">
      <c r="B98" s="29"/>
      <c r="L98" s="2">
        <v>101</v>
      </c>
      <c r="M98" s="2">
        <v>109</v>
      </c>
    </row>
    <row r="99" spans="2:13" x14ac:dyDescent="0.2">
      <c r="B99" s="29"/>
      <c r="L99" s="2">
        <v>144</v>
      </c>
      <c r="M99" s="2">
        <v>114</v>
      </c>
    </row>
    <row r="100" spans="2:13" x14ac:dyDescent="0.2">
      <c r="B100" s="29"/>
      <c r="L100" s="2">
        <v>154</v>
      </c>
      <c r="M100" s="2">
        <v>98</v>
      </c>
    </row>
    <row r="101" spans="2:13" x14ac:dyDescent="0.2">
      <c r="B101" s="29"/>
      <c r="L101" s="2">
        <v>165</v>
      </c>
      <c r="M101" s="2">
        <v>113</v>
      </c>
    </row>
    <row r="102" spans="2:13" x14ac:dyDescent="0.2">
      <c r="B102" s="29"/>
      <c r="L102" s="2">
        <v>200</v>
      </c>
      <c r="M102" s="2">
        <v>125</v>
      </c>
    </row>
    <row r="103" spans="2:13" x14ac:dyDescent="0.2">
      <c r="B103" s="29"/>
      <c r="L103" s="2">
        <v>5</v>
      </c>
      <c r="M103" s="2">
        <v>142</v>
      </c>
    </row>
    <row r="104" spans="2:13" x14ac:dyDescent="0.2">
      <c r="B104" s="29"/>
      <c r="L104" s="2">
        <v>10</v>
      </c>
      <c r="M104" s="2">
        <v>101</v>
      </c>
    </row>
    <row r="105" spans="2:13" x14ac:dyDescent="0.2">
      <c r="B105" s="29"/>
      <c r="L105" s="2">
        <v>10</v>
      </c>
      <c r="M105" s="2">
        <v>109</v>
      </c>
    </row>
    <row r="106" spans="2:13" x14ac:dyDescent="0.2">
      <c r="B106" s="29"/>
      <c r="L106" s="2">
        <v>8</v>
      </c>
      <c r="M106" s="2">
        <v>129</v>
      </c>
    </row>
    <row r="107" spans="2:13" x14ac:dyDescent="0.2">
      <c r="B107" s="29"/>
      <c r="L107" s="2">
        <v>8</v>
      </c>
      <c r="M107" s="2">
        <v>192</v>
      </c>
    </row>
    <row r="108" spans="2:13" x14ac:dyDescent="0.2">
      <c r="B108" s="29"/>
      <c r="L108" s="2">
        <v>93</v>
      </c>
      <c r="M108" s="2">
        <v>206</v>
      </c>
    </row>
    <row r="109" spans="2:13" x14ac:dyDescent="0.2">
      <c r="B109" s="29"/>
      <c r="L109" s="2">
        <v>15</v>
      </c>
      <c r="M109" s="2">
        <v>216</v>
      </c>
    </row>
    <row r="110" spans="2:13" x14ac:dyDescent="0.2">
      <c r="B110" s="29"/>
      <c r="L110" s="2">
        <v>112</v>
      </c>
      <c r="M110" s="2">
        <v>228</v>
      </c>
    </row>
    <row r="111" spans="2:13" x14ac:dyDescent="0.2">
      <c r="B111" s="29"/>
      <c r="L111" s="2">
        <v>144</v>
      </c>
      <c r="M111" s="2">
        <v>32</v>
      </c>
    </row>
    <row r="112" spans="2:13" x14ac:dyDescent="0.2">
      <c r="B112" s="29"/>
      <c r="L112" s="2">
        <v>152</v>
      </c>
      <c r="M112" s="2">
        <v>47</v>
      </c>
    </row>
    <row r="113" spans="2:13" x14ac:dyDescent="0.2">
      <c r="B113" s="29"/>
      <c r="L113" s="2">
        <v>168</v>
      </c>
      <c r="M113" s="2">
        <v>70</v>
      </c>
    </row>
    <row r="114" spans="2:13" x14ac:dyDescent="0.2">
      <c r="B114" s="29"/>
      <c r="L114" s="2">
        <v>153</v>
      </c>
      <c r="M114" s="2">
        <v>103</v>
      </c>
    </row>
    <row r="115" spans="2:13" x14ac:dyDescent="0.2">
      <c r="B115" s="29"/>
      <c r="L115" s="2">
        <v>148</v>
      </c>
      <c r="M115" s="2">
        <v>116</v>
      </c>
    </row>
    <row r="116" spans="2:13" x14ac:dyDescent="0.2">
      <c r="B116" s="29"/>
      <c r="L116" s="2">
        <v>175</v>
      </c>
      <c r="M116" s="2">
        <v>55</v>
      </c>
    </row>
    <row r="117" spans="2:13" x14ac:dyDescent="0.2">
      <c r="B117" s="29"/>
      <c r="L117" s="2">
        <v>155</v>
      </c>
      <c r="M117" s="2">
        <v>71</v>
      </c>
    </row>
    <row r="118" spans="2:13" x14ac:dyDescent="0.2">
      <c r="B118" s="29"/>
      <c r="L118" s="2">
        <v>159</v>
      </c>
      <c r="M118" s="2">
        <v>68</v>
      </c>
    </row>
    <row r="119" spans="2:13" x14ac:dyDescent="0.2">
      <c r="B119" s="29"/>
      <c r="L119" s="2">
        <v>121</v>
      </c>
      <c r="M119" s="2">
        <v>24</v>
      </c>
    </row>
    <row r="120" spans="2:13" x14ac:dyDescent="0.2">
      <c r="B120" s="29"/>
      <c r="L120" s="2">
        <v>5</v>
      </c>
      <c r="M120" s="2">
        <v>25</v>
      </c>
    </row>
    <row r="121" spans="2:13" x14ac:dyDescent="0.2">
      <c r="B121" s="29"/>
      <c r="L121" s="2">
        <v>13</v>
      </c>
      <c r="M121" s="2">
        <v>12</v>
      </c>
    </row>
    <row r="122" spans="2:13" x14ac:dyDescent="0.2">
      <c r="B122" s="29"/>
      <c r="L122" s="2">
        <v>7</v>
      </c>
      <c r="M122" s="2">
        <v>24</v>
      </c>
    </row>
    <row r="123" spans="2:13" x14ac:dyDescent="0.2">
      <c r="B123" s="29"/>
      <c r="L123" s="2">
        <v>12</v>
      </c>
      <c r="M123" s="2">
        <v>13</v>
      </c>
    </row>
    <row r="124" spans="2:13" x14ac:dyDescent="0.2">
      <c r="B124" s="29"/>
      <c r="C124" s="6"/>
      <c r="D124" s="6"/>
      <c r="E124" s="6"/>
      <c r="F124" s="6"/>
      <c r="G124" s="6"/>
      <c r="H124" s="6"/>
      <c r="L124" s="2">
        <v>8</v>
      </c>
      <c r="M124" s="2">
        <v>99</v>
      </c>
    </row>
    <row r="125" spans="2:13" x14ac:dyDescent="0.2">
      <c r="B125" s="29"/>
      <c r="C125" s="6"/>
      <c r="D125" s="6"/>
      <c r="E125" s="6"/>
      <c r="F125" s="6"/>
      <c r="G125" s="6"/>
      <c r="H125" s="6"/>
      <c r="L125" s="2">
        <v>17</v>
      </c>
      <c r="M125" s="2">
        <v>101</v>
      </c>
    </row>
    <row r="126" spans="2:13" x14ac:dyDescent="0.2">
      <c r="B126" s="29"/>
      <c r="L126" s="2">
        <v>12</v>
      </c>
      <c r="M126" s="2">
        <v>122</v>
      </c>
    </row>
    <row r="127" spans="2:13" x14ac:dyDescent="0.2">
      <c r="B127" s="29"/>
      <c r="L127" s="2">
        <v>29</v>
      </c>
      <c r="M127" s="2">
        <v>135</v>
      </c>
    </row>
    <row r="128" spans="2:13" x14ac:dyDescent="0.2">
      <c r="B128" s="29"/>
      <c r="L128" s="2">
        <v>11</v>
      </c>
      <c r="M128" s="2">
        <v>140</v>
      </c>
    </row>
    <row r="129" spans="2:13" x14ac:dyDescent="0.2">
      <c r="B129" s="29"/>
      <c r="L129" s="2">
        <v>6</v>
      </c>
      <c r="M129" s="2">
        <v>154</v>
      </c>
    </row>
    <row r="130" spans="2:13" x14ac:dyDescent="0.2">
      <c r="B130" s="29"/>
      <c r="L130" s="2">
        <v>9</v>
      </c>
      <c r="M130" s="2">
        <v>124</v>
      </c>
    </row>
    <row r="131" spans="2:13" x14ac:dyDescent="0.2">
      <c r="B131" s="29"/>
      <c r="L131" s="2">
        <v>25</v>
      </c>
      <c r="M131" s="2">
        <v>282</v>
      </c>
    </row>
    <row r="132" spans="2:13" x14ac:dyDescent="0.2">
      <c r="B132" s="29"/>
      <c r="L132" s="2">
        <v>46</v>
      </c>
      <c r="M132" s="2">
        <v>198</v>
      </c>
    </row>
    <row r="133" spans="2:13" x14ac:dyDescent="0.2">
      <c r="B133" s="29"/>
      <c r="L133" s="2">
        <v>53</v>
      </c>
      <c r="M133" s="2">
        <v>183</v>
      </c>
    </row>
    <row r="134" spans="2:13" x14ac:dyDescent="0.2">
      <c r="B134" s="29"/>
      <c r="C134" s="6"/>
      <c r="F134" s="6"/>
      <c r="L134" s="2">
        <v>66</v>
      </c>
      <c r="M134" s="2">
        <v>194</v>
      </c>
    </row>
    <row r="135" spans="2:13" x14ac:dyDescent="0.2">
      <c r="B135" s="29"/>
      <c r="C135" s="6"/>
      <c r="F135" s="6"/>
      <c r="L135" s="2">
        <v>9</v>
      </c>
      <c r="M135" s="2">
        <v>207</v>
      </c>
    </row>
    <row r="136" spans="2:13" x14ac:dyDescent="0.2">
      <c r="B136" s="29"/>
      <c r="C136" s="6"/>
      <c r="F136" s="6"/>
      <c r="L136" s="2">
        <v>26</v>
      </c>
      <c r="M136" s="2">
        <v>220</v>
      </c>
    </row>
    <row r="137" spans="2:13" x14ac:dyDescent="0.2">
      <c r="B137" s="29"/>
      <c r="C137" s="6"/>
      <c r="F137" s="6"/>
      <c r="L137" s="2">
        <v>136</v>
      </c>
      <c r="M137" s="2">
        <v>190</v>
      </c>
    </row>
    <row r="138" spans="2:13" x14ac:dyDescent="0.2">
      <c r="B138" s="29"/>
      <c r="C138" s="6"/>
      <c r="F138" s="6"/>
      <c r="L138" s="2">
        <v>172</v>
      </c>
      <c r="M138" s="2">
        <v>141</v>
      </c>
    </row>
    <row r="139" spans="2:13" x14ac:dyDescent="0.2">
      <c r="B139" s="29"/>
      <c r="C139" s="6"/>
      <c r="F139" s="6"/>
      <c r="L139" s="2">
        <v>206</v>
      </c>
      <c r="M139" s="2">
        <v>122</v>
      </c>
    </row>
    <row r="140" spans="2:13" x14ac:dyDescent="0.2">
      <c r="B140" s="29"/>
      <c r="C140" s="6"/>
      <c r="F140" s="6"/>
      <c r="L140" s="2">
        <v>184</v>
      </c>
      <c r="M140" s="2">
        <v>150</v>
      </c>
    </row>
    <row r="141" spans="2:13" x14ac:dyDescent="0.2">
      <c r="B141" s="29"/>
      <c r="C141" s="6"/>
      <c r="F141" s="6"/>
      <c r="L141" s="2">
        <v>213</v>
      </c>
      <c r="M141" s="2">
        <v>154</v>
      </c>
    </row>
    <row r="142" spans="2:13" x14ac:dyDescent="0.2">
      <c r="B142" s="29"/>
      <c r="L142" s="2">
        <v>205</v>
      </c>
      <c r="M142" s="2">
        <v>161</v>
      </c>
    </row>
    <row r="143" spans="2:13" x14ac:dyDescent="0.2">
      <c r="B143" s="29"/>
      <c r="L143" s="2">
        <v>105</v>
      </c>
      <c r="M143" s="2">
        <v>173</v>
      </c>
    </row>
    <row r="144" spans="2:13" x14ac:dyDescent="0.2">
      <c r="B144" s="29"/>
      <c r="L144" s="2">
        <v>77</v>
      </c>
      <c r="M144" s="2">
        <v>193</v>
      </c>
    </row>
    <row r="145" spans="2:13" x14ac:dyDescent="0.2">
      <c r="B145" s="29"/>
      <c r="L145" s="2">
        <v>100</v>
      </c>
      <c r="M145" s="2">
        <v>191</v>
      </c>
    </row>
    <row r="146" spans="2:13" x14ac:dyDescent="0.2">
      <c r="B146" s="29"/>
      <c r="L146" s="2">
        <v>116</v>
      </c>
      <c r="M146" s="2">
        <v>133</v>
      </c>
    </row>
    <row r="147" spans="2:13" x14ac:dyDescent="0.2">
      <c r="B147" s="29"/>
      <c r="L147" s="2">
        <v>156</v>
      </c>
      <c r="M147" s="2">
        <v>159</v>
      </c>
    </row>
    <row r="148" spans="2:13" x14ac:dyDescent="0.2">
      <c r="B148" s="29"/>
      <c r="L148" s="2">
        <v>169</v>
      </c>
      <c r="M148" s="2">
        <v>178</v>
      </c>
    </row>
    <row r="149" spans="2:13" x14ac:dyDescent="0.2">
      <c r="B149" s="29"/>
      <c r="L149" s="2">
        <v>180</v>
      </c>
      <c r="M149" s="2">
        <v>216</v>
      </c>
    </row>
    <row r="150" spans="2:13" x14ac:dyDescent="0.2">
      <c r="B150" s="29"/>
      <c r="L150" s="2">
        <v>214</v>
      </c>
      <c r="M150" s="2">
        <v>230</v>
      </c>
    </row>
    <row r="151" spans="2:13" x14ac:dyDescent="0.2">
      <c r="B151" s="29"/>
      <c r="L151" s="2">
        <v>193</v>
      </c>
      <c r="M151" s="2">
        <v>144</v>
      </c>
    </row>
    <row r="152" spans="2:13" x14ac:dyDescent="0.2">
      <c r="B152" s="29"/>
      <c r="L152" s="2">
        <v>212</v>
      </c>
      <c r="M152" s="2">
        <v>105</v>
      </c>
    </row>
    <row r="153" spans="2:13" x14ac:dyDescent="0.2">
      <c r="B153" s="29"/>
      <c r="L153" s="2">
        <v>198</v>
      </c>
      <c r="M153" s="2">
        <v>59</v>
      </c>
    </row>
    <row r="154" spans="2:13" x14ac:dyDescent="0.2">
      <c r="B154" s="29"/>
      <c r="L154" s="2">
        <v>159</v>
      </c>
      <c r="M154" s="2">
        <v>173</v>
      </c>
    </row>
    <row r="155" spans="2:13" x14ac:dyDescent="0.2">
      <c r="B155" s="29"/>
      <c r="L155" s="2">
        <v>205</v>
      </c>
      <c r="M155" s="2">
        <v>186</v>
      </c>
    </row>
    <row r="156" spans="2:13" x14ac:dyDescent="0.2">
      <c r="B156" s="29"/>
      <c r="L156" s="2">
        <v>232</v>
      </c>
      <c r="M156" s="2">
        <v>219</v>
      </c>
    </row>
    <row r="157" spans="2:13" x14ac:dyDescent="0.2">
      <c r="B157" s="29"/>
      <c r="L157" s="2">
        <v>218</v>
      </c>
      <c r="M157" s="2">
        <v>222</v>
      </c>
    </row>
    <row r="158" spans="2:13" x14ac:dyDescent="0.2">
      <c r="B158" s="29"/>
      <c r="L158" s="2">
        <v>242</v>
      </c>
      <c r="M158" s="2">
        <v>227</v>
      </c>
    </row>
    <row r="159" spans="2:13" x14ac:dyDescent="0.2">
      <c r="B159" s="29"/>
      <c r="L159" s="2">
        <v>168</v>
      </c>
      <c r="M159" s="2">
        <v>251</v>
      </c>
    </row>
    <row r="160" spans="2:13" x14ac:dyDescent="0.2">
      <c r="B160" s="29"/>
      <c r="L160" s="2">
        <v>161</v>
      </c>
      <c r="M160" s="2">
        <v>19</v>
      </c>
    </row>
    <row r="161" spans="1:17" x14ac:dyDescent="0.2">
      <c r="B161" s="29"/>
      <c r="L161" s="2">
        <v>176</v>
      </c>
      <c r="M161" s="2">
        <v>40</v>
      </c>
    </row>
    <row r="162" spans="1:17" x14ac:dyDescent="0.2">
      <c r="B162" s="29"/>
      <c r="M162" s="2">
        <v>76</v>
      </c>
    </row>
    <row r="163" spans="1:17" x14ac:dyDescent="0.2">
      <c r="B163" s="29"/>
      <c r="M163" s="2">
        <v>90</v>
      </c>
    </row>
    <row r="164" spans="1:17" x14ac:dyDescent="0.2">
      <c r="B164" s="29"/>
      <c r="M164" s="2">
        <v>144</v>
      </c>
    </row>
    <row r="165" spans="1:17" x14ac:dyDescent="0.2">
      <c r="B165" s="29"/>
      <c r="M165" s="2">
        <v>152</v>
      </c>
    </row>
    <row r="166" spans="1:17" x14ac:dyDescent="0.2">
      <c r="B166" s="29"/>
      <c r="M166" s="2">
        <v>209</v>
      </c>
    </row>
    <row r="167" spans="1:17" x14ac:dyDescent="0.2">
      <c r="B167" s="29"/>
      <c r="M167" s="2">
        <v>225</v>
      </c>
    </row>
    <row r="168" spans="1:17" x14ac:dyDescent="0.2">
      <c r="B168" s="29"/>
    </row>
    <row r="169" spans="1:17" ht="16" x14ac:dyDescent="0.2">
      <c r="B169" s="7" t="s">
        <v>2</v>
      </c>
      <c r="C169" s="27" t="s">
        <v>3</v>
      </c>
      <c r="D169" s="27"/>
      <c r="E169" s="27"/>
      <c r="F169" s="27"/>
      <c r="G169" s="27"/>
      <c r="H169" s="27"/>
      <c r="I169" s="27"/>
      <c r="J169" s="27"/>
      <c r="K169" s="27"/>
      <c r="L169" s="28" t="s">
        <v>4</v>
      </c>
      <c r="M169" s="28"/>
      <c r="N169" s="28"/>
      <c r="O169" s="28"/>
      <c r="P169" s="28"/>
      <c r="Q169" s="28"/>
    </row>
    <row r="170" spans="1:17" ht="16" x14ac:dyDescent="0.2">
      <c r="B170" s="7" t="s">
        <v>24</v>
      </c>
      <c r="C170" s="26" t="s">
        <v>6</v>
      </c>
      <c r="D170" s="26"/>
      <c r="E170" s="26"/>
      <c r="F170" s="26" t="s">
        <v>7</v>
      </c>
      <c r="G170" s="26"/>
      <c r="H170" s="26"/>
      <c r="I170" s="26" t="s">
        <v>8</v>
      </c>
      <c r="J170" s="26"/>
      <c r="K170" s="26"/>
      <c r="L170" s="26" t="s">
        <v>25</v>
      </c>
      <c r="M170" s="26"/>
      <c r="N170" s="26"/>
      <c r="O170" s="26" t="s">
        <v>26</v>
      </c>
      <c r="P170" s="26"/>
      <c r="Q170" s="26"/>
    </row>
    <row r="171" spans="1:17" x14ac:dyDescent="0.2">
      <c r="B171" s="2" t="s">
        <v>27</v>
      </c>
      <c r="C171" s="2" t="s">
        <v>12</v>
      </c>
      <c r="D171" s="2" t="s">
        <v>13</v>
      </c>
      <c r="E171" s="2" t="s">
        <v>28</v>
      </c>
      <c r="F171" s="2" t="s">
        <v>14</v>
      </c>
      <c r="G171" s="2" t="s">
        <v>15</v>
      </c>
      <c r="H171" s="2" t="s">
        <v>28</v>
      </c>
      <c r="I171" s="2" t="s">
        <v>16</v>
      </c>
      <c r="J171" s="2" t="s">
        <v>17</v>
      </c>
      <c r="K171" s="2" t="s">
        <v>28</v>
      </c>
      <c r="L171" s="2" t="s">
        <v>18</v>
      </c>
      <c r="M171" s="2" t="s">
        <v>19</v>
      </c>
      <c r="N171" s="2" t="s">
        <v>28</v>
      </c>
      <c r="O171" s="2" t="s">
        <v>20</v>
      </c>
      <c r="P171" s="2" t="s">
        <v>21</v>
      </c>
      <c r="Q171" s="2" t="s">
        <v>28</v>
      </c>
    </row>
    <row r="172" spans="1:17" x14ac:dyDescent="0.2">
      <c r="A172" s="2" t="s">
        <v>29</v>
      </c>
      <c r="C172" s="2">
        <f>COUNT(C9:C167)</f>
        <v>21</v>
      </c>
      <c r="D172" s="2">
        <f>COUNT(D9:D167)</f>
        <v>42</v>
      </c>
      <c r="F172" s="2">
        <f>COUNT(F9:F167)</f>
        <v>68</v>
      </c>
      <c r="G172" s="2">
        <f>COUNT(G9:G167)</f>
        <v>60</v>
      </c>
      <c r="I172" s="2">
        <f>COUNT(I9:I167)</f>
        <v>30</v>
      </c>
      <c r="J172" s="2">
        <f>COUNT(J9:J167)</f>
        <v>13</v>
      </c>
      <c r="L172" s="2">
        <f>COUNT(L9:L167)</f>
        <v>153</v>
      </c>
      <c r="M172" s="2">
        <f>COUNT(M9:M167)</f>
        <v>159</v>
      </c>
      <c r="O172" s="2">
        <f>COUNT(O9:O167)</f>
        <v>86</v>
      </c>
      <c r="P172" s="2">
        <f>COUNT(P9:P167)</f>
        <v>87</v>
      </c>
    </row>
    <row r="173" spans="1:17" ht="14.5" customHeight="1" x14ac:dyDescent="0.2">
      <c r="A173" s="24" t="s">
        <v>30</v>
      </c>
      <c r="B173" s="24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24"/>
      <c r="B174" s="24"/>
    </row>
    <row r="175" spans="1:17" x14ac:dyDescent="0.2">
      <c r="B175" s="2" t="s">
        <v>31</v>
      </c>
      <c r="C175" s="2">
        <f t="shared" ref="C175:D175" si="0">COUNTIF(C9:C167,"&lt;30")/C8*100</f>
        <v>5.8631921824104234</v>
      </c>
      <c r="D175" s="2">
        <f t="shared" si="0"/>
        <v>6.9469835466179157</v>
      </c>
      <c r="E175" s="8">
        <f>AVERAGE(C175:D175)</f>
        <v>6.4050878645141696</v>
      </c>
      <c r="F175" s="2">
        <f>COUNTIF(F9:F167,"&lt;30")/F8*100</f>
        <v>9.4017094017094021</v>
      </c>
      <c r="G175" s="2">
        <f>COUNTIF(G9:G167,"&lt;30")/G8*100</f>
        <v>8.1784386617100377</v>
      </c>
      <c r="H175" s="8">
        <f>AVERAGE(F175:G175)</f>
        <v>8.7900740317097199</v>
      </c>
      <c r="I175" s="2">
        <f>COUNTIF(I9:I167,"&lt;30")/I8*100</f>
        <v>6.197183098591549</v>
      </c>
      <c r="J175" s="2">
        <f>COUNTIF(J9:J167,"&lt;30")/J8*100</f>
        <v>6.0773480662983426</v>
      </c>
      <c r="K175" s="8">
        <f>AVERAGE(I175:J175)</f>
        <v>6.1372655824449458</v>
      </c>
      <c r="L175" s="2">
        <f>COUNTIF(L9:L167,"&lt;30")/L8*100</f>
        <v>8.5436893203883493</v>
      </c>
      <c r="M175" s="2">
        <f>COUNTIF(M9:M167,"&lt;30")/M8*100</f>
        <v>7.3985680190930783</v>
      </c>
      <c r="N175" s="8">
        <f>AVERAGE(L175:M175)</f>
        <v>7.9711286697407138</v>
      </c>
      <c r="O175" s="2">
        <f>COUNTIF(O9:O167,"&lt;30")/O8*100</f>
        <v>4.8780487804878048</v>
      </c>
      <c r="P175" s="2">
        <f>COUNTIF(P9:P167,"&lt;30")/P8*100</f>
        <v>6.481481481481481</v>
      </c>
      <c r="Q175" s="8">
        <f>AVERAGE(O175:P175)</f>
        <v>5.6797651309846433</v>
      </c>
    </row>
    <row r="176" spans="1:17" x14ac:dyDescent="0.2">
      <c r="B176" s="2" t="s">
        <v>32</v>
      </c>
      <c r="C176" s="2">
        <f t="shared" ref="C176:D176" si="1">(COUNTIF(C9:C167,"&lt;60")/C8*100)-C175</f>
        <v>0.32573289902280145</v>
      </c>
      <c r="D176" s="2">
        <f t="shared" si="1"/>
        <v>0</v>
      </c>
      <c r="E176" s="8">
        <f t="shared" ref="E176:E184" si="2">AVERAGE(C176:D176)</f>
        <v>0.16286644951140072</v>
      </c>
      <c r="F176" s="2">
        <f>(COUNTIF(F9:F167,"&lt;60")/F8*100)-F175</f>
        <v>0.51282051282051277</v>
      </c>
      <c r="G176" s="2">
        <f>(COUNTIF(G9:G167,"&lt;60")/G8*100)-G175</f>
        <v>0.37174721189590976</v>
      </c>
      <c r="H176" s="8">
        <f t="shared" ref="H176:H184" si="3">AVERAGE(F176:G176)</f>
        <v>0.44228386235821127</v>
      </c>
      <c r="I176" s="2">
        <f>(COUNTIF(I9:I167,"&lt;60")/I8*100)-I175</f>
        <v>0.28169014084507005</v>
      </c>
      <c r="J176" s="2">
        <f>(COUNTIF(J9:J167,"&lt;60")/J8*100)-J175</f>
        <v>0</v>
      </c>
      <c r="K176" s="8">
        <f t="shared" ref="K176:K184" si="4">AVERAGE(I176:J176)</f>
        <v>0.14084507042253502</v>
      </c>
      <c r="L176" s="2">
        <f>(COUNTIF(L9:L167,"&lt;60")/L8*100)-L175</f>
        <v>2.9126213592233015</v>
      </c>
      <c r="M176" s="2">
        <f>(COUNTIF(M9:M167,"&lt;60")/M8*100)-M175</f>
        <v>2.3866348448687358</v>
      </c>
      <c r="N176" s="8">
        <f t="shared" ref="N176:N184" si="5">AVERAGE(L176:M176)</f>
        <v>2.6496281020460186</v>
      </c>
      <c r="O176" s="2">
        <f>(COUNTIF(O9:O167,"&lt;60")/O8*100)-O175</f>
        <v>4.8780487804878048</v>
      </c>
      <c r="P176" s="2">
        <f>(COUNTIF(P9:P167,"&lt;60")/P8*100)-P175</f>
        <v>3.2407407407407423</v>
      </c>
      <c r="Q176" s="8">
        <f t="shared" ref="Q176:Q184" si="6">AVERAGE(O176:P176)</f>
        <v>4.0593947606142731</v>
      </c>
    </row>
    <row r="177" spans="1:17" x14ac:dyDescent="0.2">
      <c r="B177" s="2" t="s">
        <v>33</v>
      </c>
      <c r="C177" s="2">
        <f t="shared" ref="C177:D177" si="7">(COUNTIF(C9:C167,"&lt;90")/C8*100)-SUM(C175:C176)</f>
        <v>0</v>
      </c>
      <c r="D177" s="2">
        <f t="shared" si="7"/>
        <v>0</v>
      </c>
      <c r="E177" s="8">
        <f t="shared" si="2"/>
        <v>0</v>
      </c>
      <c r="F177" s="2">
        <f>(COUNTIF(F9:F167,"&lt;90")/F8*100)-SUM(F175:F176)</f>
        <v>0.17094017094017033</v>
      </c>
      <c r="G177" s="2">
        <f>(COUNTIF(G9:G167,"&lt;90")/G8*100)-SUM(G175:G176)</f>
        <v>0.18587360594795577</v>
      </c>
      <c r="H177" s="8">
        <f t="shared" si="3"/>
        <v>0.17840688844406305</v>
      </c>
      <c r="I177" s="2">
        <f>(COUNTIF(I9:I167,"&lt;90")/I8*100)-SUM(I175:I176)</f>
        <v>0</v>
      </c>
      <c r="J177" s="2">
        <f>(COUNTIF(J9:J167,"&lt;90")/J8*100)-SUM(J175:J176)</f>
        <v>0</v>
      </c>
      <c r="K177" s="8">
        <f t="shared" si="4"/>
        <v>0</v>
      </c>
      <c r="L177" s="2">
        <f>(COUNTIF(L9:L167,"&lt;90")/L8*100)-SUM(L175:L176)</f>
        <v>2.9126213592232997</v>
      </c>
      <c r="M177" s="2">
        <f>(COUNTIF(M9:M167,"&lt;90")/M8*100)-SUM(M175:M176)</f>
        <v>2.6252983293556085</v>
      </c>
      <c r="N177" s="8">
        <f t="shared" si="5"/>
        <v>2.7689598442894541</v>
      </c>
      <c r="O177" s="2">
        <f>(COUNTIF(O9:O167,"&lt;90")/O8*100)-SUM(O175:O176)</f>
        <v>4.390243902439023</v>
      </c>
      <c r="P177" s="2">
        <f>(COUNTIF(P9:P167,"&lt;90")/P8*100)-SUM(P175:P176)</f>
        <v>6.0185185185185173</v>
      </c>
      <c r="Q177" s="8">
        <f t="shared" si="6"/>
        <v>5.2043812104787701</v>
      </c>
    </row>
    <row r="178" spans="1:17" x14ac:dyDescent="0.2">
      <c r="B178" s="2" t="s">
        <v>34</v>
      </c>
      <c r="C178" s="2">
        <f t="shared" ref="C178:D178" si="8">(COUNTIF(C9:C167,"&lt;120")/C8*100)-SUM(C175:C177)</f>
        <v>0.6514657980456029</v>
      </c>
      <c r="D178" s="2">
        <f t="shared" si="8"/>
        <v>0.54844606946983543</v>
      </c>
      <c r="E178" s="8">
        <f t="shared" si="2"/>
        <v>0.59995593375771916</v>
      </c>
      <c r="F178" s="2">
        <f>(COUNTIF(F9:F167,"&lt;120")/F8*100)-SUM(F175:F177)</f>
        <v>0.68376068376068488</v>
      </c>
      <c r="G178" s="2">
        <f>(COUNTIF(G9:G167,"&lt;120")/G8*100)-SUM(G175:G177)</f>
        <v>1.3011152416356886</v>
      </c>
      <c r="H178" s="8">
        <f t="shared" si="3"/>
        <v>0.99243796269818674</v>
      </c>
      <c r="I178" s="2">
        <f>(COUNTIF(I9:I167,"&lt;120")/I8*100)-SUM(I175:I177)</f>
        <v>1.126760563380282</v>
      </c>
      <c r="J178" s="2">
        <f>(COUNTIF(J9:J167,"&lt;120")/J8*100)-SUM(J175:J177)</f>
        <v>0</v>
      </c>
      <c r="K178" s="8">
        <f t="shared" si="4"/>
        <v>0.56338028169014098</v>
      </c>
      <c r="L178" s="2">
        <f>(COUNTIF(L9:L167,"&lt;120")/L8*100)-SUM(L175:L177)</f>
        <v>3.883495145631068</v>
      </c>
      <c r="M178" s="2">
        <f>(COUNTIF(M9:M167,"&lt;120")/M8*100)-SUM(M175:M177)</f>
        <v>6.2052505966587113</v>
      </c>
      <c r="N178" s="8">
        <f t="shared" si="5"/>
        <v>5.0443728711448896</v>
      </c>
      <c r="O178" s="2">
        <f>(COUNTIF(O9:O167,"&lt;120")/O8*100)-SUM(O175:O177)</f>
        <v>5.3658536585365866</v>
      </c>
      <c r="P178" s="2">
        <f>(COUNTIF(P9:P167,"&lt;120")/P8*100)-SUM(P175:P177)</f>
        <v>3.2407407407407405</v>
      </c>
      <c r="Q178" s="8">
        <f t="shared" si="6"/>
        <v>4.3032971996386635</v>
      </c>
    </row>
    <row r="179" spans="1:17" x14ac:dyDescent="0.2">
      <c r="B179" s="2" t="s">
        <v>35</v>
      </c>
      <c r="C179" s="2">
        <f t="shared" ref="C179:D179" si="9">(COUNTIF(C9:C167,"&lt;150")/C8*100)-SUM(C175:C178)</f>
        <v>0</v>
      </c>
      <c r="D179" s="2">
        <f t="shared" si="9"/>
        <v>0.18281535648994574</v>
      </c>
      <c r="E179" s="8">
        <f t="shared" si="2"/>
        <v>9.1407678244972868E-2</v>
      </c>
      <c r="F179" s="2">
        <f>(COUNTIF(F9:F167,"&lt;150")/F8*100)-SUM(F175:F178)</f>
        <v>0.85470085470085344</v>
      </c>
      <c r="G179" s="2">
        <f>(COUNTIF(G9:G167,"&lt;150")/G8*100)-SUM(G175:G178)</f>
        <v>0.92936802973977706</v>
      </c>
      <c r="H179" s="8">
        <f t="shared" si="3"/>
        <v>0.89203444222031525</v>
      </c>
      <c r="I179" s="2">
        <f>(COUNTIF(I9:I167,"&lt;150")/I8*100)-SUM(I175:I178)</f>
        <v>0.56338028169014098</v>
      </c>
      <c r="J179" s="2">
        <f>(COUNTIF(J9:J167,"&lt;150")/J8*100)-SUM(J175:J178)</f>
        <v>0.55248618784530379</v>
      </c>
      <c r="K179" s="8">
        <f t="shared" si="4"/>
        <v>0.55793323476772239</v>
      </c>
      <c r="L179" s="2">
        <f>(COUNTIF(L9:L167,"&lt;150")/L8*100)-SUM(L175:L178)</f>
        <v>2.5242718446601948</v>
      </c>
      <c r="M179" s="2">
        <f>(COUNTIF(M9:M167,"&lt;150")/M8*100)-SUM(M175:M178)</f>
        <v>4.5346062052505971</v>
      </c>
      <c r="N179" s="8">
        <f t="shared" si="5"/>
        <v>3.529439024955396</v>
      </c>
      <c r="O179" s="2">
        <f>(COUNTIF(O9:O167,"&lt;150")/O8*100)-SUM(O175:O178)</f>
        <v>3.4146341463414664</v>
      </c>
      <c r="P179" s="2">
        <f>(COUNTIF(P9:P167,"&lt;150")/P8*100)-SUM(P175:P178)</f>
        <v>4.1666666666666679</v>
      </c>
      <c r="Q179" s="8">
        <f t="shared" si="6"/>
        <v>3.7906504065040671</v>
      </c>
    </row>
    <row r="180" spans="1:17" x14ac:dyDescent="0.2">
      <c r="B180" s="2" t="s">
        <v>36</v>
      </c>
      <c r="C180" s="2">
        <f t="shared" ref="C180:D180" si="10">(COUNTIF(C9:C167,"&lt;180")/C8*100)-SUM(C175:C179)</f>
        <v>0</v>
      </c>
      <c r="D180" s="2">
        <f t="shared" si="10"/>
        <v>0</v>
      </c>
      <c r="E180" s="8">
        <f t="shared" si="2"/>
        <v>0</v>
      </c>
      <c r="F180" s="2">
        <f>(COUNTIF(F9:F167,"&lt;180")/F8*100)-SUM(F175:F179)</f>
        <v>0</v>
      </c>
      <c r="G180" s="2">
        <f>(COUNTIF(G9:G167,"&lt;180")/G8*100)-SUM(G175:G179)</f>
        <v>0</v>
      </c>
      <c r="H180" s="8">
        <f t="shared" si="3"/>
        <v>0</v>
      </c>
      <c r="I180" s="2">
        <f>(COUNTIF(I9:I167,"&lt;180")/I8*100)-SUM(I175:I179)</f>
        <v>0</v>
      </c>
      <c r="J180" s="2">
        <f>(COUNTIF(J9:J167,"&lt;180")/J8*100)-SUM(J175:J179)</f>
        <v>0</v>
      </c>
      <c r="K180" s="8">
        <f t="shared" si="4"/>
        <v>0</v>
      </c>
      <c r="L180" s="2">
        <f>(COUNTIF(L9:L167,"&lt;180")/L8*100)-SUM(L175:L179)</f>
        <v>4.4660194174757279</v>
      </c>
      <c r="M180" s="2">
        <f>(COUNTIF(M9:M167,"&lt;180")/M8*100)-SUM(M175:M179)</f>
        <v>3.5799522673031028</v>
      </c>
      <c r="N180" s="8">
        <f t="shared" si="5"/>
        <v>4.0229858423894154</v>
      </c>
      <c r="O180" s="2">
        <f>(COUNTIF(O9:O167,"&lt;180")/O8*100)-SUM(O175:O179)</f>
        <v>3.4146341463414629</v>
      </c>
      <c r="P180" s="2">
        <f>(COUNTIF(P9:P167,"&lt;180")/P8*100)-SUM(P175:P179)</f>
        <v>3.7037037037037059</v>
      </c>
      <c r="Q180" s="8">
        <f t="shared" si="6"/>
        <v>3.5591689250225844</v>
      </c>
    </row>
    <row r="181" spans="1:17" x14ac:dyDescent="0.2">
      <c r="B181" s="2" t="s">
        <v>37</v>
      </c>
      <c r="C181" s="2">
        <f t="shared" ref="C181:D181" si="11">(COUNTIF(C9:C167,"&lt;210")/C8*100)-SUM(C175:C180)</f>
        <v>0</v>
      </c>
      <c r="D181" s="2">
        <f t="shared" si="11"/>
        <v>0</v>
      </c>
      <c r="E181" s="8">
        <f t="shared" si="2"/>
        <v>0</v>
      </c>
      <c r="F181" s="2">
        <f>(COUNTIF(F9:F167,"&lt;210")/F8*100)-SUM(F175:F180)</f>
        <v>0</v>
      </c>
      <c r="G181" s="2">
        <f>(COUNTIF(G9:G167,"&lt;210")/G8*100)-SUM(G175:G180)</f>
        <v>0.18587360594795399</v>
      </c>
      <c r="H181" s="8">
        <f t="shared" si="3"/>
        <v>9.2936802973976995E-2</v>
      </c>
      <c r="I181" s="2">
        <f>(COUNTIF(I9:I167,"&lt;210")/I8*100)-SUM(I175:I180)</f>
        <v>0.28169014084507005</v>
      </c>
      <c r="J181" s="2">
        <f>(COUNTIF(J9:J167,"&lt;210")/J8*100)-SUM(J175:J180)</f>
        <v>0</v>
      </c>
      <c r="K181" s="8">
        <f t="shared" si="4"/>
        <v>0.14084507042253502</v>
      </c>
      <c r="L181" s="2">
        <f>(COUNTIF(L9:L167,"&lt;210")/L8*100)-SUM(L175:L180)</f>
        <v>2.3300970873786397</v>
      </c>
      <c r="M181" s="2">
        <f>(COUNTIF(M9:M167,"&lt;210")/M8*100)-SUM(M175:M180)</f>
        <v>5.0119331742243425</v>
      </c>
      <c r="N181" s="8">
        <f t="shared" si="5"/>
        <v>3.6710151308014911</v>
      </c>
      <c r="O181" s="2">
        <f>(COUNTIF(O9:O167,"&lt;210")/O8*100)-SUM(O175:O180)</f>
        <v>4.8780487804878021</v>
      </c>
      <c r="P181" s="2">
        <f>(COUNTIF(P9:P167,"&lt;210")/P8*100)-SUM(P175:P180)</f>
        <v>5.0925925925925881</v>
      </c>
      <c r="Q181" s="8">
        <f t="shared" si="6"/>
        <v>4.9853206865401951</v>
      </c>
    </row>
    <row r="182" spans="1:17" x14ac:dyDescent="0.2">
      <c r="B182" s="2" t="s">
        <v>38</v>
      </c>
      <c r="C182" s="2">
        <f t="shared" ref="C182:D182" si="12">(COUNTIF(C9:C167,"&lt;240")/C8*100)-SUM(C175:C181)</f>
        <v>0</v>
      </c>
      <c r="D182" s="2">
        <f t="shared" si="12"/>
        <v>0</v>
      </c>
      <c r="E182" s="8">
        <f t="shared" si="2"/>
        <v>0</v>
      </c>
      <c r="F182" s="2">
        <f>(COUNTIF(F9:F167,"&lt;240")/F8*100)-SUM(F175:F181)</f>
        <v>0</v>
      </c>
      <c r="G182" s="2">
        <f>(COUNTIF(G9:G167,"&lt;240")/G8*100)-SUM(G175:G181)</f>
        <v>0</v>
      </c>
      <c r="H182" s="8">
        <f t="shared" si="3"/>
        <v>0</v>
      </c>
      <c r="I182" s="2">
        <f>(COUNTIF(I9:I167,"&lt;240")/I8*100)-SUM(I175:I181)</f>
        <v>0</v>
      </c>
      <c r="J182" s="2">
        <f>(COUNTIF(J9:J167,"&lt;240")/J8*100)-SUM(J175:J181)</f>
        <v>0.55248618784530379</v>
      </c>
      <c r="K182" s="8">
        <f t="shared" si="4"/>
        <v>0.27624309392265189</v>
      </c>
      <c r="L182" s="2">
        <f>(COUNTIF(L9:L167,"&lt;240")/L8*100)-SUM(L175:L181)</f>
        <v>1.7475728155339851</v>
      </c>
      <c r="M182" s="2">
        <f>(COUNTIF(M9:M167,"&lt;240")/M8*100)-SUM(M175:M181)</f>
        <v>5.0119331742243496</v>
      </c>
      <c r="N182" s="8">
        <f t="shared" si="5"/>
        <v>3.3797529948791674</v>
      </c>
      <c r="O182" s="2">
        <f>(COUNTIF(O9:O167,"&lt;240")/O8*100)-SUM(O175:O181)</f>
        <v>4.8780487804878021</v>
      </c>
      <c r="P182" s="2">
        <f>(COUNTIF(P9:P167,"&lt;240")/P8*100)-SUM(P175:P181)</f>
        <v>5.5555555555555571</v>
      </c>
      <c r="Q182" s="8">
        <f t="shared" si="6"/>
        <v>5.2168021680216796</v>
      </c>
    </row>
    <row r="183" spans="1:17" x14ac:dyDescent="0.2">
      <c r="B183" s="2" t="s">
        <v>39</v>
      </c>
      <c r="C183" s="2">
        <f t="shared" ref="C183:D183" si="13">(COUNTIF(C9:C167,"&lt;270")/C8*100)-SUM(C175:C182)</f>
        <v>0</v>
      </c>
      <c r="D183" s="2">
        <f t="shared" si="13"/>
        <v>0</v>
      </c>
      <c r="E183" s="8">
        <f t="shared" si="2"/>
        <v>0</v>
      </c>
      <c r="F183" s="2">
        <f>(COUNTIF(F9:F167,"&lt;270")/F8*100)-SUM(F175:F182)</f>
        <v>0</v>
      </c>
      <c r="G183" s="2">
        <f>(COUNTIF(G9:G167,"&lt;270")/G8*100)-SUM(G175:G182)</f>
        <v>0</v>
      </c>
      <c r="H183" s="8">
        <f t="shared" si="3"/>
        <v>0</v>
      </c>
      <c r="I183" s="2">
        <f>(COUNTIF(I9:I167,"&lt;270")/I8*100)-SUM(I175:I182)</f>
        <v>0</v>
      </c>
      <c r="J183" s="2">
        <f>(COUNTIF(J9:J167,"&lt;270")/J8*100)-SUM(J175:J182)</f>
        <v>0</v>
      </c>
      <c r="K183" s="8">
        <f t="shared" si="4"/>
        <v>0</v>
      </c>
      <c r="L183" s="2">
        <f>(COUNTIF(L9:L167,"&lt;270")/L8*100)-SUM(L175:L182)</f>
        <v>0.38834951456310662</v>
      </c>
      <c r="M183" s="2">
        <f>(COUNTIF(M9:M167,"&lt;270")/M8*100)-SUM(M175:M182)</f>
        <v>0.95465393794749076</v>
      </c>
      <c r="N183" s="8">
        <f t="shared" si="5"/>
        <v>0.67150172625529869</v>
      </c>
      <c r="O183" s="2">
        <f>(COUNTIF(O9:O167,"&lt;270")/O8*100)-SUM(O175:O182)</f>
        <v>3.9024390243902474</v>
      </c>
      <c r="P183" s="2">
        <f>(COUNTIF(P9:P167,"&lt;270")/P8*100)-SUM(P175:P182)</f>
        <v>2.7777777777777786</v>
      </c>
      <c r="Q183" s="8">
        <f t="shared" si="6"/>
        <v>3.340108401084013</v>
      </c>
    </row>
    <row r="184" spans="1:17" x14ac:dyDescent="0.2">
      <c r="B184" s="2" t="s">
        <v>40</v>
      </c>
      <c r="C184" s="2">
        <f t="shared" ref="C184:D184" si="14">(COUNTIF(C9:C167,"&lt;300")/C8*100)-SUM(C175:C183)</f>
        <v>0</v>
      </c>
      <c r="D184" s="2">
        <f t="shared" si="14"/>
        <v>0</v>
      </c>
      <c r="E184" s="8">
        <f t="shared" si="2"/>
        <v>0</v>
      </c>
      <c r="F184" s="2">
        <f>(COUNTIF(F9:F167,"&lt;300")/F8*100)-SUM(F175:F183)</f>
        <v>0</v>
      </c>
      <c r="G184" s="2">
        <f>(COUNTIF(G9:G167,"&lt;300")/G8*100)-SUM(G175:G183)</f>
        <v>0</v>
      </c>
      <c r="H184" s="8">
        <f t="shared" si="3"/>
        <v>0</v>
      </c>
      <c r="I184" s="2">
        <f>(COUNTIF(I9:I167,"&lt;300")/I8*100)-SUM(I175:I183)</f>
        <v>0</v>
      </c>
      <c r="J184" s="2">
        <f>(COUNTIF(J9:J167,"&lt;300")/J8*100)-SUM(J175:J183)</f>
        <v>0</v>
      </c>
      <c r="K184" s="8">
        <f t="shared" si="4"/>
        <v>0</v>
      </c>
      <c r="L184" s="2">
        <f>(COUNTIF(L9:L167,"&lt;300")/L8*100)-SUM(L175:L183)</f>
        <v>0</v>
      </c>
      <c r="M184" s="2">
        <f>(COUNTIF(M9:M167,"&lt;300")/M8*100)-SUM(M175:M183)</f>
        <v>0.23866348448687091</v>
      </c>
      <c r="N184" s="8">
        <f t="shared" si="5"/>
        <v>0.11933174224343546</v>
      </c>
      <c r="O184" s="2">
        <f>(COUNTIF(O9:O167,"&lt;300")/O8*100)-SUM(O175:O183)</f>
        <v>1.9512195121951237</v>
      </c>
      <c r="P184" s="2">
        <f>(COUNTIF(P9:P167,"&lt;300")/P8*100)-SUM(P175:P183)</f>
        <v>0</v>
      </c>
      <c r="Q184" s="8">
        <f t="shared" si="6"/>
        <v>0.97560975609756184</v>
      </c>
    </row>
    <row r="186" spans="1:17" x14ac:dyDescent="0.2">
      <c r="A186" s="1" t="s">
        <v>41</v>
      </c>
    </row>
    <row r="187" spans="1:17" x14ac:dyDescent="0.2">
      <c r="C187" s="26" t="s">
        <v>42</v>
      </c>
      <c r="D187" s="26"/>
      <c r="E187" s="26"/>
      <c r="F187" s="26"/>
      <c r="G187" s="26"/>
      <c r="H187" s="26" t="s">
        <v>43</v>
      </c>
      <c r="I187" s="26"/>
      <c r="J187" s="26" t="s">
        <v>44</v>
      </c>
      <c r="K187" s="26"/>
      <c r="L187" s="9"/>
      <c r="M187" s="9"/>
    </row>
    <row r="188" spans="1:17" ht="14.5" customHeight="1" x14ac:dyDescent="0.2">
      <c r="C188" s="27" t="s">
        <v>3</v>
      </c>
      <c r="D188" s="27"/>
      <c r="E188" s="27"/>
      <c r="F188" s="28" t="s">
        <v>45</v>
      </c>
      <c r="G188" s="28"/>
      <c r="H188" s="27" t="s">
        <v>3</v>
      </c>
      <c r="I188" s="28" t="s">
        <v>45</v>
      </c>
      <c r="J188" s="27" t="s">
        <v>3</v>
      </c>
      <c r="K188" s="28" t="s">
        <v>45</v>
      </c>
      <c r="L188" s="24" t="s">
        <v>46</v>
      </c>
      <c r="M188" s="24"/>
    </row>
    <row r="189" spans="1:17" x14ac:dyDescent="0.2">
      <c r="B189" s="2" t="s">
        <v>47</v>
      </c>
      <c r="C189" s="10" t="s">
        <v>6</v>
      </c>
      <c r="D189" s="10" t="s">
        <v>7</v>
      </c>
      <c r="E189" s="10" t="s">
        <v>8</v>
      </c>
      <c r="F189" s="10" t="s">
        <v>9</v>
      </c>
      <c r="G189" s="10" t="s">
        <v>10</v>
      </c>
      <c r="H189" s="27"/>
      <c r="I189" s="28"/>
      <c r="J189" s="27"/>
      <c r="K189" s="28"/>
      <c r="L189" s="24"/>
      <c r="M189" s="24"/>
    </row>
    <row r="190" spans="1:17" x14ac:dyDescent="0.2">
      <c r="A190" s="25" t="s">
        <v>30</v>
      </c>
      <c r="B190" s="5"/>
      <c r="C190" s="8"/>
      <c r="D190" s="8"/>
      <c r="E190" s="8"/>
      <c r="F190" s="8"/>
      <c r="G190" s="8"/>
      <c r="H190" s="8"/>
      <c r="I190" s="8"/>
      <c r="J190" s="8"/>
      <c r="K190" s="8"/>
    </row>
    <row r="191" spans="1:17" x14ac:dyDescent="0.2">
      <c r="A191" s="25"/>
      <c r="B191" s="2" t="s">
        <v>48</v>
      </c>
      <c r="C191" s="8"/>
      <c r="D191" s="8"/>
      <c r="E191" s="8"/>
      <c r="F191" s="8"/>
      <c r="G191" s="8"/>
      <c r="H191" s="8"/>
      <c r="I191" s="8"/>
      <c r="J191" s="8"/>
    </row>
    <row r="192" spans="1:17" x14ac:dyDescent="0.2">
      <c r="A192" s="25"/>
      <c r="B192" s="2" t="s">
        <v>31</v>
      </c>
      <c r="C192" s="8">
        <f t="shared" ref="C192:C201" si="15">E175</f>
        <v>6.4050878645141696</v>
      </c>
      <c r="D192" s="8">
        <f t="shared" ref="D192:D201" si="16">H175</f>
        <v>8.7900740317097199</v>
      </c>
      <c r="E192" s="8">
        <f t="shared" ref="E192:E201" si="17">K175</f>
        <v>6.1372655824449458</v>
      </c>
      <c r="F192" s="8">
        <f t="shared" ref="F192:F201" si="18">N175</f>
        <v>7.9711286697407138</v>
      </c>
      <c r="G192" s="8">
        <f t="shared" ref="G192:G201" si="19">Q175</f>
        <v>5.6797651309846433</v>
      </c>
      <c r="H192" s="8">
        <f t="shared" ref="H192:H201" si="20">AVERAGE(C192:E192)</f>
        <v>7.110809159556279</v>
      </c>
      <c r="I192" s="8">
        <f t="shared" ref="I192:I201" si="21">AVERAGE(F192:G192)</f>
        <v>6.8254469003626781</v>
      </c>
      <c r="J192" s="8">
        <f>STDEV(C192:E192)</f>
        <v>1.4604383166808399</v>
      </c>
      <c r="K192" s="8">
        <f>STDEV(F192:G192)</f>
        <v>1.620238696418024</v>
      </c>
      <c r="L192" s="2">
        <f t="shared" ref="L192:L201" si="22">_xlfn.T.TEST(C192:E192,F192:G192,2,2)</f>
        <v>0.84979472464983341</v>
      </c>
      <c r="M192" s="2" t="s">
        <v>49</v>
      </c>
    </row>
    <row r="193" spans="1:13" x14ac:dyDescent="0.2">
      <c r="A193" s="25"/>
      <c r="B193" s="2" t="s">
        <v>32</v>
      </c>
      <c r="C193" s="8">
        <f t="shared" si="15"/>
        <v>0.16286644951140072</v>
      </c>
      <c r="D193" s="8">
        <f t="shared" si="16"/>
        <v>0.44228386235821127</v>
      </c>
      <c r="E193" s="8">
        <f t="shared" si="17"/>
        <v>0.14084507042253502</v>
      </c>
      <c r="F193" s="8">
        <f t="shared" si="18"/>
        <v>2.6496281020460186</v>
      </c>
      <c r="G193" s="8">
        <f t="shared" si="19"/>
        <v>4.0593947606142731</v>
      </c>
      <c r="H193" s="8">
        <f t="shared" si="20"/>
        <v>0.24866512743071567</v>
      </c>
      <c r="I193" s="8">
        <f t="shared" si="21"/>
        <v>3.3545114313301458</v>
      </c>
      <c r="J193" s="8">
        <f t="shared" ref="J193:J201" si="23">STDEV(C193:E193)</f>
        <v>0.16803986482509661</v>
      </c>
      <c r="K193" s="8">
        <f t="shared" ref="K193:K201" si="24">STDEV(F193:G193)</f>
        <v>0.99685556416431387</v>
      </c>
      <c r="L193" s="2">
        <f t="shared" si="22"/>
        <v>1.0447478761360653E-2</v>
      </c>
      <c r="M193" s="2" t="s">
        <v>50</v>
      </c>
    </row>
    <row r="194" spans="1:13" x14ac:dyDescent="0.2">
      <c r="A194" s="25"/>
      <c r="B194" s="2" t="s">
        <v>33</v>
      </c>
      <c r="C194" s="8">
        <f t="shared" si="15"/>
        <v>0</v>
      </c>
      <c r="D194" s="8">
        <f t="shared" si="16"/>
        <v>0.17840688844406305</v>
      </c>
      <c r="E194" s="8">
        <f t="shared" si="17"/>
        <v>0</v>
      </c>
      <c r="F194" s="8">
        <f t="shared" si="18"/>
        <v>2.7689598442894541</v>
      </c>
      <c r="G194" s="8">
        <f t="shared" si="19"/>
        <v>5.2043812104787701</v>
      </c>
      <c r="H194" s="8">
        <f t="shared" si="20"/>
        <v>5.9468962814687686E-2</v>
      </c>
      <c r="I194" s="8">
        <f t="shared" si="21"/>
        <v>3.9866705273841121</v>
      </c>
      <c r="J194" s="8">
        <f t="shared" si="23"/>
        <v>0.10300326506846333</v>
      </c>
      <c r="K194" s="8">
        <f t="shared" si="24"/>
        <v>1.722102963079071</v>
      </c>
      <c r="L194" s="2">
        <f t="shared" si="22"/>
        <v>2.2976446703701629E-2</v>
      </c>
      <c r="M194" s="2" t="s">
        <v>50</v>
      </c>
    </row>
    <row r="195" spans="1:13" x14ac:dyDescent="0.2">
      <c r="A195" s="25"/>
      <c r="B195" s="2" t="s">
        <v>34</v>
      </c>
      <c r="C195" s="8">
        <f t="shared" si="15"/>
        <v>0.59995593375771916</v>
      </c>
      <c r="D195" s="8">
        <f t="shared" si="16"/>
        <v>0.99243796269818674</v>
      </c>
      <c r="E195" s="8">
        <f t="shared" si="17"/>
        <v>0.56338028169014098</v>
      </c>
      <c r="F195" s="8">
        <f t="shared" si="18"/>
        <v>5.0443728711448896</v>
      </c>
      <c r="G195" s="8">
        <f t="shared" si="19"/>
        <v>4.3032971996386635</v>
      </c>
      <c r="H195" s="8">
        <f t="shared" si="20"/>
        <v>0.718591392715349</v>
      </c>
      <c r="I195" s="8">
        <f t="shared" si="21"/>
        <v>4.673835035391777</v>
      </c>
      <c r="J195" s="8">
        <f t="shared" si="23"/>
        <v>0.23786215020378138</v>
      </c>
      <c r="K195" s="8">
        <f t="shared" si="24"/>
        <v>0.52401963269442675</v>
      </c>
      <c r="L195" s="2">
        <f t="shared" si="22"/>
        <v>1.2293331930842122E-3</v>
      </c>
      <c r="M195" s="2" t="s">
        <v>51</v>
      </c>
    </row>
    <row r="196" spans="1:13" x14ac:dyDescent="0.2">
      <c r="A196" s="25"/>
      <c r="B196" s="2" t="s">
        <v>35</v>
      </c>
      <c r="C196" s="8">
        <f t="shared" si="15"/>
        <v>9.1407678244972868E-2</v>
      </c>
      <c r="D196" s="8">
        <f t="shared" si="16"/>
        <v>0.89203444222031525</v>
      </c>
      <c r="E196" s="8">
        <f t="shared" si="17"/>
        <v>0.55793323476772239</v>
      </c>
      <c r="F196" s="8">
        <f t="shared" si="18"/>
        <v>3.529439024955396</v>
      </c>
      <c r="G196" s="8">
        <f t="shared" si="19"/>
        <v>3.7906504065040671</v>
      </c>
      <c r="H196" s="8">
        <f t="shared" si="20"/>
        <v>0.5137917850776702</v>
      </c>
      <c r="I196" s="8">
        <f t="shared" si="21"/>
        <v>3.6600447157297316</v>
      </c>
      <c r="J196" s="8">
        <f t="shared" si="23"/>
        <v>0.40213449800279732</v>
      </c>
      <c r="K196" s="8">
        <f t="shared" si="24"/>
        <v>0.18470433921617199</v>
      </c>
      <c r="L196" s="2">
        <f t="shared" si="22"/>
        <v>2.1387255043995241E-3</v>
      </c>
      <c r="M196" s="2" t="s">
        <v>51</v>
      </c>
    </row>
    <row r="197" spans="1:13" x14ac:dyDescent="0.2">
      <c r="A197" s="25"/>
      <c r="B197" s="2" t="s">
        <v>36</v>
      </c>
      <c r="C197" s="8">
        <f t="shared" si="15"/>
        <v>0</v>
      </c>
      <c r="D197" s="8">
        <f t="shared" si="16"/>
        <v>0</v>
      </c>
      <c r="E197" s="8">
        <f t="shared" si="17"/>
        <v>0</v>
      </c>
      <c r="F197" s="8">
        <f t="shared" si="18"/>
        <v>4.0229858423894154</v>
      </c>
      <c r="G197" s="8">
        <f t="shared" si="19"/>
        <v>3.5591689250225844</v>
      </c>
      <c r="H197" s="8">
        <f t="shared" si="20"/>
        <v>0</v>
      </c>
      <c r="I197" s="8">
        <f t="shared" si="21"/>
        <v>3.7910773837059999</v>
      </c>
      <c r="J197" s="8">
        <f t="shared" si="23"/>
        <v>0</v>
      </c>
      <c r="K197" s="8">
        <f t="shared" si="24"/>
        <v>0.32796808749912676</v>
      </c>
      <c r="L197" s="2">
        <f t="shared" si="22"/>
        <v>2.0748324712890895E-4</v>
      </c>
      <c r="M197" s="2" t="s">
        <v>52</v>
      </c>
    </row>
    <row r="198" spans="1:13" x14ac:dyDescent="0.2">
      <c r="A198" s="25"/>
      <c r="B198" s="2" t="s">
        <v>37</v>
      </c>
      <c r="C198" s="8">
        <f t="shared" si="15"/>
        <v>0</v>
      </c>
      <c r="D198" s="8">
        <f t="shared" si="16"/>
        <v>9.2936802973976995E-2</v>
      </c>
      <c r="E198" s="8">
        <f t="shared" si="17"/>
        <v>0.14084507042253502</v>
      </c>
      <c r="F198" s="8">
        <f t="shared" si="18"/>
        <v>3.6710151308014911</v>
      </c>
      <c r="G198" s="8">
        <f t="shared" si="19"/>
        <v>4.9853206865401951</v>
      </c>
      <c r="H198" s="8">
        <f t="shared" si="20"/>
        <v>7.7927291132170673E-2</v>
      </c>
      <c r="I198" s="8">
        <f t="shared" si="21"/>
        <v>4.3281679086708431</v>
      </c>
      <c r="J198" s="8">
        <f t="shared" si="23"/>
        <v>7.1612132700256917E-2</v>
      </c>
      <c r="K198" s="8">
        <f t="shared" si="24"/>
        <v>0.92935437101399043</v>
      </c>
      <c r="L198" s="2">
        <f t="shared" si="22"/>
        <v>3.2763410537207179E-3</v>
      </c>
      <c r="M198" s="2" t="s">
        <v>51</v>
      </c>
    </row>
    <row r="199" spans="1:13" x14ac:dyDescent="0.2">
      <c r="A199" s="25"/>
      <c r="B199" s="2" t="s">
        <v>38</v>
      </c>
      <c r="C199" s="8">
        <f t="shared" si="15"/>
        <v>0</v>
      </c>
      <c r="D199" s="8">
        <f t="shared" si="16"/>
        <v>0</v>
      </c>
      <c r="E199" s="8">
        <f t="shared" si="17"/>
        <v>0.27624309392265189</v>
      </c>
      <c r="F199" s="8">
        <f t="shared" si="18"/>
        <v>3.3797529948791674</v>
      </c>
      <c r="G199" s="8">
        <f t="shared" si="19"/>
        <v>5.2168021680216796</v>
      </c>
      <c r="H199" s="8">
        <f t="shared" si="20"/>
        <v>9.2081031307550631E-2</v>
      </c>
      <c r="I199" s="8">
        <f t="shared" si="21"/>
        <v>4.2982775814504235</v>
      </c>
      <c r="J199" s="8">
        <f t="shared" si="23"/>
        <v>0.15948902463801815</v>
      </c>
      <c r="K199" s="8">
        <f t="shared" si="24"/>
        <v>1.2989899277022128</v>
      </c>
      <c r="L199" s="2">
        <f t="shared" si="22"/>
        <v>9.0450537969387502E-3</v>
      </c>
      <c r="M199" s="2" t="s">
        <v>51</v>
      </c>
    </row>
    <row r="200" spans="1:13" x14ac:dyDescent="0.2">
      <c r="A200" s="25"/>
      <c r="B200" s="2" t="s">
        <v>39</v>
      </c>
      <c r="C200" s="8">
        <f t="shared" si="15"/>
        <v>0</v>
      </c>
      <c r="D200" s="8">
        <f t="shared" si="16"/>
        <v>0</v>
      </c>
      <c r="E200" s="8">
        <f t="shared" si="17"/>
        <v>0</v>
      </c>
      <c r="F200" s="8">
        <f t="shared" si="18"/>
        <v>0.67150172625529869</v>
      </c>
      <c r="G200" s="8">
        <f t="shared" si="19"/>
        <v>3.340108401084013</v>
      </c>
      <c r="H200" s="8">
        <f t="shared" si="20"/>
        <v>0</v>
      </c>
      <c r="I200" s="8">
        <f t="shared" si="21"/>
        <v>2.0058050636696558</v>
      </c>
      <c r="J200" s="8">
        <f t="shared" si="23"/>
        <v>0</v>
      </c>
      <c r="K200" s="8">
        <f t="shared" si="24"/>
        <v>1.8869898760910677</v>
      </c>
      <c r="L200" s="2">
        <f t="shared" si="22"/>
        <v>0.13707461570718554</v>
      </c>
      <c r="M200" s="2" t="s">
        <v>49</v>
      </c>
    </row>
    <row r="201" spans="1:13" x14ac:dyDescent="0.2">
      <c r="A201" s="25"/>
      <c r="B201" s="2" t="s">
        <v>40</v>
      </c>
      <c r="C201" s="8">
        <f t="shared" si="15"/>
        <v>0</v>
      </c>
      <c r="D201" s="8">
        <f t="shared" si="16"/>
        <v>0</v>
      </c>
      <c r="E201" s="8">
        <f t="shared" si="17"/>
        <v>0</v>
      </c>
      <c r="F201" s="8">
        <f t="shared" si="18"/>
        <v>0.11933174224343546</v>
      </c>
      <c r="G201" s="8">
        <f t="shared" si="19"/>
        <v>0.97560975609756184</v>
      </c>
      <c r="H201" s="8">
        <f t="shared" si="20"/>
        <v>0</v>
      </c>
      <c r="I201" s="8">
        <f t="shared" si="21"/>
        <v>0.54747074917049865</v>
      </c>
      <c r="J201" s="8">
        <f t="shared" si="23"/>
        <v>0</v>
      </c>
      <c r="K201" s="8">
        <f t="shared" si="24"/>
        <v>0.60547999017720122</v>
      </c>
      <c r="L201" s="2">
        <f t="shared" si="22"/>
        <v>0.1847449890932048</v>
      </c>
      <c r="M201" s="2" t="s">
        <v>49</v>
      </c>
    </row>
  </sheetData>
  <mergeCells count="32">
    <mergeCell ref="B9:B168"/>
    <mergeCell ref="I4:J4"/>
    <mergeCell ref="L4:P4"/>
    <mergeCell ref="C5:E5"/>
    <mergeCell ref="F5:H5"/>
    <mergeCell ref="I5:J5"/>
    <mergeCell ref="L5:M5"/>
    <mergeCell ref="O5:P5"/>
    <mergeCell ref="C6:E6"/>
    <mergeCell ref="F6:H6"/>
    <mergeCell ref="I6:J6"/>
    <mergeCell ref="L6:M6"/>
    <mergeCell ref="O6:P6"/>
    <mergeCell ref="C169:K169"/>
    <mergeCell ref="L169:Q169"/>
    <mergeCell ref="C170:E170"/>
    <mergeCell ref="F170:H170"/>
    <mergeCell ref="I170:K170"/>
    <mergeCell ref="L170:N170"/>
    <mergeCell ref="O170:Q170"/>
    <mergeCell ref="L188:M189"/>
    <mergeCell ref="A190:A201"/>
    <mergeCell ref="A173:B174"/>
    <mergeCell ref="C187:G187"/>
    <mergeCell ref="H187:I187"/>
    <mergeCell ref="J187:K187"/>
    <mergeCell ref="C188:E188"/>
    <mergeCell ref="F188:G188"/>
    <mergeCell ref="H188:H189"/>
    <mergeCell ref="I188:I189"/>
    <mergeCell ref="J188:J189"/>
    <mergeCell ref="K188:K18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12994-4734-654C-BB18-7929232427A2}">
  <dimension ref="B2:S30"/>
  <sheetViews>
    <sheetView workbookViewId="0">
      <selection activeCell="J202" sqref="J202"/>
    </sheetView>
  </sheetViews>
  <sheetFormatPr baseColWidth="10" defaultColWidth="12.5" defaultRowHeight="15" x14ac:dyDescent="0.2"/>
  <cols>
    <col min="1" max="1" width="12.5" style="2"/>
    <col min="2" max="2" width="33.5" style="2" customWidth="1"/>
    <col min="3" max="12" width="20" style="2" customWidth="1"/>
    <col min="13" max="13" width="9.6640625" style="2" bestFit="1" customWidth="1"/>
    <col min="14" max="25" width="20" style="2" customWidth="1"/>
    <col min="26" max="26" width="12.5" style="2"/>
    <col min="27" max="28" width="20" style="2" customWidth="1"/>
    <col min="29" max="16384" width="12.5" style="2"/>
  </cols>
  <sheetData>
    <row r="2" spans="2:19" x14ac:dyDescent="0.2">
      <c r="B2" s="2" t="s">
        <v>2</v>
      </c>
      <c r="C2" s="28" t="s">
        <v>4</v>
      </c>
      <c r="D2" s="28"/>
      <c r="E2" s="28"/>
      <c r="F2" s="28"/>
      <c r="G2" s="28"/>
      <c r="I2" s="27" t="s">
        <v>53</v>
      </c>
      <c r="J2" s="27"/>
      <c r="K2" s="27"/>
      <c r="L2" s="27"/>
      <c r="M2" s="27"/>
      <c r="N2" s="27"/>
      <c r="O2" s="27"/>
      <c r="P2" s="27"/>
      <c r="R2" s="26"/>
      <c r="S2" s="26"/>
    </row>
    <row r="3" spans="2:19" x14ac:dyDescent="0.2">
      <c r="B3" s="2" t="s">
        <v>24</v>
      </c>
      <c r="C3" s="26" t="s">
        <v>9</v>
      </c>
      <c r="D3" s="26"/>
      <c r="F3" s="26" t="s">
        <v>10</v>
      </c>
      <c r="G3" s="26"/>
      <c r="I3" s="26" t="s">
        <v>6</v>
      </c>
      <c r="J3" s="26"/>
      <c r="L3" s="26" t="s">
        <v>7</v>
      </c>
      <c r="M3" s="26"/>
      <c r="N3" s="10"/>
      <c r="O3" s="26" t="s">
        <v>8</v>
      </c>
      <c r="P3" s="26"/>
      <c r="R3" s="26"/>
      <c r="S3" s="26"/>
    </row>
    <row r="4" spans="2:19" x14ac:dyDescent="0.2">
      <c r="C4" s="2" t="s">
        <v>54</v>
      </c>
      <c r="D4" s="2" t="s">
        <v>55</v>
      </c>
      <c r="F4" s="2" t="s">
        <v>54</v>
      </c>
      <c r="G4" s="2" t="s">
        <v>55</v>
      </c>
      <c r="I4" s="2" t="s">
        <v>54</v>
      </c>
      <c r="J4" s="2" t="s">
        <v>55</v>
      </c>
      <c r="L4" s="2" t="s">
        <v>54</v>
      </c>
      <c r="M4" s="2" t="s">
        <v>55</v>
      </c>
      <c r="O4" s="2" t="s">
        <v>54</v>
      </c>
      <c r="P4" s="2" t="s">
        <v>55</v>
      </c>
    </row>
    <row r="5" spans="2:19" ht="16" x14ac:dyDescent="0.2">
      <c r="B5" s="2" t="s">
        <v>56</v>
      </c>
      <c r="C5" s="2">
        <v>11</v>
      </c>
      <c r="D5" s="11">
        <f>C5/C$12</f>
        <v>5.6410256410256411E-2</v>
      </c>
      <c r="F5" s="2">
        <v>15</v>
      </c>
      <c r="G5" s="11">
        <f>F5/F$12</f>
        <v>6.0483870967741937E-2</v>
      </c>
      <c r="I5" s="2">
        <v>17</v>
      </c>
      <c r="J5" s="11">
        <f>I5/I$12</f>
        <v>0.12142857142857143</v>
      </c>
      <c r="L5" s="2">
        <v>28</v>
      </c>
      <c r="M5" s="11">
        <f>L5/L$12</f>
        <v>0.1728395061728395</v>
      </c>
      <c r="N5" s="11"/>
      <c r="O5" s="2">
        <v>22</v>
      </c>
      <c r="P5" s="11">
        <f>O5/O$12</f>
        <v>0.15714285714285714</v>
      </c>
      <c r="S5" s="11"/>
    </row>
    <row r="6" spans="2:19" ht="16" x14ac:dyDescent="0.2">
      <c r="B6" s="2" t="s">
        <v>57</v>
      </c>
      <c r="C6" s="2">
        <v>107</v>
      </c>
      <c r="D6" s="11">
        <f t="shared" ref="D6:D11" si="0">C6/C$12</f>
        <v>0.54871794871794877</v>
      </c>
      <c r="F6" s="2">
        <v>151</v>
      </c>
      <c r="G6" s="11">
        <f t="shared" ref="G6:G11" si="1">F6/F$12</f>
        <v>0.6088709677419355</v>
      </c>
      <c r="I6" s="2">
        <v>50</v>
      </c>
      <c r="J6" s="11">
        <f t="shared" ref="J6:J11" si="2">I6/I$12</f>
        <v>0.35714285714285715</v>
      </c>
      <c r="L6" s="2">
        <v>56</v>
      </c>
      <c r="M6" s="11">
        <f t="shared" ref="M6:M11" si="3">L6/L$12</f>
        <v>0.34567901234567899</v>
      </c>
      <c r="N6" s="11"/>
      <c r="O6" s="2">
        <v>48</v>
      </c>
      <c r="P6" s="11">
        <f t="shared" ref="P6:P10" si="4">O6/O$12</f>
        <v>0.34285714285714286</v>
      </c>
      <c r="S6" s="11"/>
    </row>
    <row r="7" spans="2:19" ht="16" x14ac:dyDescent="0.2">
      <c r="B7" s="2" t="s">
        <v>58</v>
      </c>
      <c r="C7" s="2">
        <f>35+11</f>
        <v>46</v>
      </c>
      <c r="D7" s="11">
        <f t="shared" si="0"/>
        <v>0.23589743589743589</v>
      </c>
      <c r="F7" s="2">
        <f>31+20</f>
        <v>51</v>
      </c>
      <c r="G7" s="11">
        <f t="shared" si="1"/>
        <v>0.20564516129032259</v>
      </c>
      <c r="I7" s="2">
        <v>40</v>
      </c>
      <c r="J7" s="11">
        <f t="shared" si="2"/>
        <v>0.2857142857142857</v>
      </c>
      <c r="L7" s="2">
        <v>33</v>
      </c>
      <c r="M7" s="11">
        <f t="shared" si="3"/>
        <v>0.20370370370370369</v>
      </c>
      <c r="N7" s="11"/>
      <c r="O7" s="2">
        <v>27</v>
      </c>
      <c r="P7" s="11">
        <f t="shared" si="4"/>
        <v>0.19285714285714287</v>
      </c>
      <c r="S7" s="11"/>
    </row>
    <row r="8" spans="2:19" ht="16" x14ac:dyDescent="0.2">
      <c r="B8" s="2" t="s">
        <v>59</v>
      </c>
      <c r="C8" s="2">
        <v>9</v>
      </c>
      <c r="D8" s="11">
        <f t="shared" si="0"/>
        <v>4.6153846153846156E-2</v>
      </c>
      <c r="F8" s="2">
        <v>5</v>
      </c>
      <c r="G8" s="11">
        <f t="shared" si="1"/>
        <v>2.0161290322580645E-2</v>
      </c>
      <c r="I8" s="2">
        <v>15</v>
      </c>
      <c r="J8" s="11">
        <f t="shared" si="2"/>
        <v>0.10714285714285714</v>
      </c>
      <c r="L8" s="2">
        <v>22</v>
      </c>
      <c r="M8" s="11">
        <f t="shared" si="3"/>
        <v>0.13580246913580246</v>
      </c>
      <c r="N8" s="11"/>
      <c r="O8" s="2">
        <v>16</v>
      </c>
      <c r="P8" s="11">
        <f t="shared" si="4"/>
        <v>0.11428571428571428</v>
      </c>
      <c r="S8" s="11"/>
    </row>
    <row r="9" spans="2:19" ht="16" x14ac:dyDescent="0.2">
      <c r="B9" s="2" t="s">
        <v>60</v>
      </c>
      <c r="C9" s="2">
        <v>8</v>
      </c>
      <c r="D9" s="11">
        <f t="shared" si="0"/>
        <v>4.1025641025641026E-2</v>
      </c>
      <c r="F9" s="2">
        <v>11</v>
      </c>
      <c r="G9" s="11">
        <f t="shared" si="1"/>
        <v>4.4354838709677422E-2</v>
      </c>
      <c r="I9" s="2">
        <v>10</v>
      </c>
      <c r="J9" s="11">
        <f t="shared" si="2"/>
        <v>7.1428571428571425E-2</v>
      </c>
      <c r="L9" s="2">
        <v>12</v>
      </c>
      <c r="M9" s="11">
        <f t="shared" si="3"/>
        <v>7.407407407407407E-2</v>
      </c>
      <c r="N9" s="11"/>
      <c r="O9" s="2">
        <v>16</v>
      </c>
      <c r="P9" s="11">
        <f t="shared" si="4"/>
        <v>0.11428571428571428</v>
      </c>
      <c r="S9" s="11"/>
    </row>
    <row r="10" spans="2:19" ht="16" x14ac:dyDescent="0.2">
      <c r="B10" s="2" t="s">
        <v>61</v>
      </c>
      <c r="C10" s="2">
        <f>SUM(C8:C9)</f>
        <v>17</v>
      </c>
      <c r="D10" s="11">
        <f t="shared" si="0"/>
        <v>8.7179487179487175E-2</v>
      </c>
      <c r="F10" s="2">
        <f>F9+F8</f>
        <v>16</v>
      </c>
      <c r="G10" s="11">
        <f t="shared" si="1"/>
        <v>6.4516129032258063E-2</v>
      </c>
      <c r="I10" s="2">
        <f>I9+I8</f>
        <v>25</v>
      </c>
      <c r="J10" s="11">
        <f t="shared" si="2"/>
        <v>0.17857142857142858</v>
      </c>
      <c r="L10" s="2">
        <f>L9+L8</f>
        <v>34</v>
      </c>
      <c r="M10" s="11">
        <f t="shared" si="3"/>
        <v>0.20987654320987653</v>
      </c>
      <c r="N10" s="11"/>
      <c r="O10" s="2">
        <f>O9+O8</f>
        <v>32</v>
      </c>
      <c r="P10" s="11">
        <f t="shared" si="4"/>
        <v>0.22857142857142856</v>
      </c>
      <c r="S10" s="11"/>
    </row>
    <row r="11" spans="2:19" ht="16" x14ac:dyDescent="0.2">
      <c r="B11" s="2" t="s">
        <v>62</v>
      </c>
      <c r="C11" s="2">
        <v>14</v>
      </c>
      <c r="D11" s="11">
        <f t="shared" si="0"/>
        <v>7.179487179487179E-2</v>
      </c>
      <c r="F11" s="2">
        <v>15</v>
      </c>
      <c r="G11" s="11">
        <f t="shared" si="1"/>
        <v>6.0483870967741937E-2</v>
      </c>
      <c r="I11" s="2">
        <v>8</v>
      </c>
      <c r="J11" s="11">
        <f t="shared" si="2"/>
        <v>5.7142857142857141E-2</v>
      </c>
      <c r="L11" s="2">
        <v>11</v>
      </c>
      <c r="M11" s="11">
        <f t="shared" si="3"/>
        <v>6.7901234567901231E-2</v>
      </c>
      <c r="N11" s="11"/>
      <c r="O11" s="2">
        <v>11</v>
      </c>
      <c r="P11" s="11">
        <f>O11/O$12</f>
        <v>7.857142857142857E-2</v>
      </c>
      <c r="S11" s="11"/>
    </row>
    <row r="12" spans="2:19" ht="16" x14ac:dyDescent="0.2">
      <c r="B12" s="2" t="s">
        <v>63</v>
      </c>
      <c r="C12" s="2">
        <f>SUM(C5:C9)+C11</f>
        <v>195</v>
      </c>
      <c r="D12" s="11"/>
      <c r="F12" s="2">
        <f>SUM(F5:F9)+F11</f>
        <v>248</v>
      </c>
      <c r="G12" s="11"/>
      <c r="I12" s="2">
        <f>SUM(I5:I11)-I10</f>
        <v>140</v>
      </c>
      <c r="J12" s="11"/>
      <c r="L12" s="2">
        <f>SUM(L5:L11)-L10</f>
        <v>162</v>
      </c>
      <c r="M12" s="11"/>
      <c r="N12" s="11"/>
      <c r="O12" s="2">
        <f>SUM(O5:O11)-O10</f>
        <v>140</v>
      </c>
      <c r="P12" s="11"/>
      <c r="S12" s="11"/>
    </row>
    <row r="13" spans="2:19" ht="16" thickBot="1" x14ac:dyDescent="0.25"/>
    <row r="14" spans="2:19" ht="16" thickBot="1" x14ac:dyDescent="0.25">
      <c r="H14" s="30" t="s">
        <v>28</v>
      </c>
      <c r="I14" s="31"/>
      <c r="J14" s="30" t="s">
        <v>64</v>
      </c>
      <c r="K14" s="31"/>
    </row>
    <row r="15" spans="2:19" x14ac:dyDescent="0.2">
      <c r="B15" s="2" t="s">
        <v>2</v>
      </c>
      <c r="C15" s="12" t="s">
        <v>4</v>
      </c>
      <c r="D15" s="12"/>
      <c r="E15" s="27" t="s">
        <v>65</v>
      </c>
      <c r="F15" s="27"/>
      <c r="G15" s="27"/>
      <c r="H15" s="13" t="s">
        <v>3</v>
      </c>
      <c r="I15" s="14" t="s">
        <v>66</v>
      </c>
      <c r="J15" s="13" t="s">
        <v>3</v>
      </c>
      <c r="K15" s="14" t="s">
        <v>66</v>
      </c>
      <c r="L15" s="2" t="s">
        <v>67</v>
      </c>
    </row>
    <row r="16" spans="2:19" x14ac:dyDescent="0.2">
      <c r="B16" s="2" t="s">
        <v>68</v>
      </c>
      <c r="C16" s="10" t="s">
        <v>9</v>
      </c>
      <c r="D16" s="10" t="s">
        <v>10</v>
      </c>
      <c r="E16" s="10" t="s">
        <v>6</v>
      </c>
      <c r="F16" s="10" t="s">
        <v>7</v>
      </c>
      <c r="G16" s="10" t="s">
        <v>8</v>
      </c>
      <c r="L16" s="2" t="s">
        <v>69</v>
      </c>
    </row>
    <row r="17" spans="2:13" ht="16" x14ac:dyDescent="0.2">
      <c r="B17" s="2" t="s">
        <v>56</v>
      </c>
      <c r="C17" s="15">
        <f>D5</f>
        <v>5.6410256410256411E-2</v>
      </c>
      <c r="D17" s="15">
        <f>G5</f>
        <v>6.0483870967741937E-2</v>
      </c>
      <c r="E17" s="15">
        <f>J5</f>
        <v>0.12142857142857143</v>
      </c>
      <c r="F17" s="15">
        <f>M5</f>
        <v>0.1728395061728395</v>
      </c>
      <c r="G17" s="15">
        <f>P5</f>
        <v>0.15714285714285714</v>
      </c>
      <c r="H17" s="15">
        <f>AVERAGE(E17:G17)</f>
        <v>0.15047031158142268</v>
      </c>
      <c r="I17" s="15">
        <f>AVERAGE(C17:D17)</f>
        <v>5.8447063688999171E-2</v>
      </c>
      <c r="J17" s="16">
        <f>STDEV(E17:G17)</f>
        <v>2.6346977075594556E-2</v>
      </c>
      <c r="K17" s="16">
        <f>STDEV(C17:D17)</f>
        <v>2.8804804775382524E-3</v>
      </c>
      <c r="L17" s="2">
        <f>_xlfn.T.TEST(C17:D17,E17:G17,2,2)</f>
        <v>1.8517530128451504E-2</v>
      </c>
      <c r="M17" s="2" t="s">
        <v>50</v>
      </c>
    </row>
    <row r="18" spans="2:13" ht="16" x14ac:dyDescent="0.2">
      <c r="B18" s="2" t="s">
        <v>57</v>
      </c>
      <c r="C18" s="15">
        <f>D6</f>
        <v>0.54871794871794877</v>
      </c>
      <c r="D18" s="15">
        <f>G6</f>
        <v>0.6088709677419355</v>
      </c>
      <c r="E18" s="15">
        <f>J6</f>
        <v>0.35714285714285715</v>
      </c>
      <c r="F18" s="15">
        <f>M6</f>
        <v>0.34567901234567899</v>
      </c>
      <c r="G18" s="15">
        <f>P6</f>
        <v>0.34285714285714286</v>
      </c>
      <c r="H18" s="15">
        <f t="shared" ref="H18:H21" si="5">AVERAGE(E18:G18)</f>
        <v>0.34855967078189298</v>
      </c>
      <c r="I18" s="15">
        <f t="shared" ref="I18:I21" si="6">AVERAGE(C18:D18)</f>
        <v>0.57879445822994213</v>
      </c>
      <c r="J18" s="16">
        <f t="shared" ref="J18:J21" si="7">STDEV(E18:G18)</f>
        <v>7.5659799717461276E-3</v>
      </c>
      <c r="K18" s="16">
        <f t="shared" ref="K18:K21" si="8">STDEV(C18:D18)</f>
        <v>4.2534607660704417E-2</v>
      </c>
      <c r="L18" s="2">
        <f>_xlfn.T.TEST(C18:D18,E18:G18,2,2)</f>
        <v>2.1535919750433588E-3</v>
      </c>
      <c r="M18" s="2" t="s">
        <v>51</v>
      </c>
    </row>
    <row r="19" spans="2:13" ht="16" x14ac:dyDescent="0.2">
      <c r="B19" s="2" t="s">
        <v>58</v>
      </c>
      <c r="C19" s="15">
        <f>D7</f>
        <v>0.23589743589743589</v>
      </c>
      <c r="D19" s="15">
        <f>G7</f>
        <v>0.20564516129032259</v>
      </c>
      <c r="E19" s="15">
        <f>J7</f>
        <v>0.2857142857142857</v>
      </c>
      <c r="F19" s="15">
        <f>M7</f>
        <v>0.20370370370370369</v>
      </c>
      <c r="G19" s="15">
        <f>P7</f>
        <v>0.19285714285714287</v>
      </c>
      <c r="H19" s="15">
        <f t="shared" si="5"/>
        <v>0.22742504409171074</v>
      </c>
      <c r="I19" s="15">
        <f t="shared" si="6"/>
        <v>0.22077129859387923</v>
      </c>
      <c r="J19" s="16">
        <f t="shared" si="7"/>
        <v>5.0770451418622679E-2</v>
      </c>
      <c r="K19" s="16">
        <f t="shared" si="8"/>
        <v>2.1391588521007414E-2</v>
      </c>
      <c r="L19" s="2">
        <f>_xlfn.T.TEST(C19:D19,E19:G19,2,2)</f>
        <v>0.87690276485020213</v>
      </c>
    </row>
    <row r="20" spans="2:13" ht="16" x14ac:dyDescent="0.2">
      <c r="B20" s="2" t="s">
        <v>61</v>
      </c>
      <c r="C20" s="15">
        <v>8.7179487179487175E-2</v>
      </c>
      <c r="D20" s="15">
        <v>6.4516129032258063E-2</v>
      </c>
      <c r="E20" s="15">
        <v>0.17857142857142855</v>
      </c>
      <c r="F20" s="15">
        <v>0.20987654320987653</v>
      </c>
      <c r="G20" s="15">
        <v>0.22857142857142856</v>
      </c>
      <c r="H20" s="15">
        <f t="shared" si="5"/>
        <v>0.20567313345091121</v>
      </c>
      <c r="I20" s="15">
        <f t="shared" si="6"/>
        <v>7.5847808105872619E-2</v>
      </c>
      <c r="J20" s="16">
        <f t="shared" si="7"/>
        <v>2.5263639686342189E-2</v>
      </c>
      <c r="K20" s="16">
        <f t="shared" si="8"/>
        <v>1.6025414230365083E-2</v>
      </c>
      <c r="L20" s="2">
        <f>_xlfn.T.TEST(C20:D20,E20:G20,2,2)</f>
        <v>8.1137912982665681E-3</v>
      </c>
      <c r="M20" s="2" t="s">
        <v>51</v>
      </c>
    </row>
    <row r="21" spans="2:13" ht="16" x14ac:dyDescent="0.2">
      <c r="B21" s="2" t="s">
        <v>62</v>
      </c>
      <c r="C21" s="15">
        <f>D11</f>
        <v>7.179487179487179E-2</v>
      </c>
      <c r="D21" s="15">
        <f>G11</f>
        <v>6.0483870967741937E-2</v>
      </c>
      <c r="E21" s="15">
        <f>J11</f>
        <v>5.7142857142857141E-2</v>
      </c>
      <c r="F21" s="15">
        <f>M11</f>
        <v>6.7901234567901231E-2</v>
      </c>
      <c r="G21" s="15">
        <f>P11</f>
        <v>7.857142857142857E-2</v>
      </c>
      <c r="H21" s="15">
        <f t="shared" si="5"/>
        <v>6.7871840094062316E-2</v>
      </c>
      <c r="I21" s="15">
        <f t="shared" si="6"/>
        <v>6.6139371381306863E-2</v>
      </c>
      <c r="J21" s="16">
        <f t="shared" si="7"/>
        <v>1.0714315955471251E-2</v>
      </c>
      <c r="K21" s="16">
        <f t="shared" si="8"/>
        <v>7.9980853868701664E-3</v>
      </c>
      <c r="L21" s="2">
        <f>_xlfn.T.TEST(C21:D21,E21:G21,2,2)</f>
        <v>0.86010954736326195</v>
      </c>
    </row>
    <row r="22" spans="2:13" x14ac:dyDescent="0.2">
      <c r="C22" s="15"/>
    </row>
    <row r="23" spans="2:13" x14ac:dyDescent="0.2">
      <c r="C23" s="15"/>
    </row>
    <row r="24" spans="2:13" x14ac:dyDescent="0.2">
      <c r="C24" s="15"/>
      <c r="D24" s="15"/>
      <c r="H24" s="15"/>
      <c r="I24" s="15"/>
      <c r="J24" s="15"/>
      <c r="K24" s="15"/>
    </row>
    <row r="25" spans="2:13" x14ac:dyDescent="0.2">
      <c r="C25" s="15"/>
      <c r="D25" s="15"/>
      <c r="H25" s="15"/>
      <c r="I25" s="15"/>
      <c r="J25" s="15"/>
    </row>
    <row r="30" spans="2:13" x14ac:dyDescent="0.2">
      <c r="C30" s="15"/>
      <c r="D30" s="15"/>
      <c r="E30" s="15"/>
      <c r="F30" s="15"/>
      <c r="G30" s="15"/>
      <c r="H30" s="15"/>
      <c r="I30" s="15"/>
      <c r="J30" s="15"/>
    </row>
  </sheetData>
  <mergeCells count="12">
    <mergeCell ref="R2:S2"/>
    <mergeCell ref="C3:D3"/>
    <mergeCell ref="F3:G3"/>
    <mergeCell ref="I3:J3"/>
    <mergeCell ref="L3:M3"/>
    <mergeCell ref="O3:P3"/>
    <mergeCell ref="R3:S3"/>
    <mergeCell ref="H14:I14"/>
    <mergeCell ref="J14:K14"/>
    <mergeCell ref="E15:G15"/>
    <mergeCell ref="C2:G2"/>
    <mergeCell ref="I2:P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5ADCB-4BF7-E647-BD08-3EFAF49E4DE7}">
  <dimension ref="B2:J14"/>
  <sheetViews>
    <sheetView workbookViewId="0">
      <selection activeCell="J202" sqref="J202"/>
    </sheetView>
  </sheetViews>
  <sheetFormatPr baseColWidth="10" defaultColWidth="12.5" defaultRowHeight="15" x14ac:dyDescent="0.2"/>
  <cols>
    <col min="1" max="1" width="12.5" style="2"/>
    <col min="2" max="2" width="33.5" style="2" customWidth="1"/>
    <col min="3" max="12" width="20" style="2" customWidth="1"/>
    <col min="13" max="13" width="9.6640625" style="2" bestFit="1" customWidth="1"/>
    <col min="14" max="25" width="20" style="2" customWidth="1"/>
    <col min="26" max="26" width="12.5" style="2"/>
    <col min="27" max="28" width="20" style="2" customWidth="1"/>
    <col min="29" max="16384" width="12.5" style="2"/>
  </cols>
  <sheetData>
    <row r="2" spans="2:10" x14ac:dyDescent="0.2">
      <c r="B2" s="2" t="s">
        <v>2</v>
      </c>
      <c r="C2" s="28" t="s">
        <v>4</v>
      </c>
      <c r="D2" s="28"/>
      <c r="F2" s="27" t="s">
        <v>53</v>
      </c>
      <c r="G2" s="27"/>
      <c r="H2" s="27"/>
    </row>
    <row r="3" spans="2:10" x14ac:dyDescent="0.2">
      <c r="B3" s="2" t="s">
        <v>24</v>
      </c>
      <c r="C3" s="9" t="s">
        <v>9</v>
      </c>
      <c r="D3" s="9" t="s">
        <v>10</v>
      </c>
      <c r="F3" s="9" t="s">
        <v>6</v>
      </c>
      <c r="G3" s="9" t="s">
        <v>7</v>
      </c>
      <c r="H3" s="9" t="s">
        <v>8</v>
      </c>
    </row>
    <row r="4" spans="2:10" x14ac:dyDescent="0.2">
      <c r="C4" s="2" t="s">
        <v>70</v>
      </c>
      <c r="D4" s="2" t="s">
        <v>70</v>
      </c>
      <c r="F4" s="2" t="s">
        <v>70</v>
      </c>
      <c r="G4" s="2" t="s">
        <v>70</v>
      </c>
      <c r="H4" s="2" t="s">
        <v>70</v>
      </c>
    </row>
    <row r="5" spans="2:10" x14ac:dyDescent="0.2">
      <c r="B5" s="2" t="s">
        <v>71</v>
      </c>
      <c r="C5" s="2">
        <f>35+11</f>
        <v>46</v>
      </c>
      <c r="D5" s="2">
        <f>31+20</f>
        <v>51</v>
      </c>
      <c r="F5" s="2">
        <v>40</v>
      </c>
      <c r="G5" s="2">
        <v>33</v>
      </c>
      <c r="H5" s="2">
        <v>27</v>
      </c>
    </row>
    <row r="6" spans="2:10" x14ac:dyDescent="0.2">
      <c r="B6" s="2" t="s">
        <v>72</v>
      </c>
      <c r="C6" s="2">
        <v>11</v>
      </c>
      <c r="D6" s="2">
        <v>20</v>
      </c>
      <c r="F6" s="2">
        <v>0</v>
      </c>
      <c r="G6" s="2">
        <v>0</v>
      </c>
      <c r="H6" s="2">
        <v>0</v>
      </c>
    </row>
    <row r="7" spans="2:10" ht="16" x14ac:dyDescent="0.2">
      <c r="B7" s="2" t="s">
        <v>73</v>
      </c>
      <c r="C7" s="11">
        <f>C6/C5</f>
        <v>0.2391304347826087</v>
      </c>
      <c r="D7" s="11">
        <f>D6/D5</f>
        <v>0.39215686274509803</v>
      </c>
      <c r="F7" s="11">
        <f>F6/F5</f>
        <v>0</v>
      </c>
      <c r="G7" s="11">
        <f>G6/G5</f>
        <v>0</v>
      </c>
      <c r="H7" s="11">
        <f>H6/H5%</f>
        <v>0</v>
      </c>
    </row>
    <row r="8" spans="2:10" x14ac:dyDescent="0.2">
      <c r="C8" s="26"/>
      <c r="D8" s="26"/>
    </row>
    <row r="9" spans="2:10" x14ac:dyDescent="0.2">
      <c r="B9" s="2" t="s">
        <v>74</v>
      </c>
    </row>
    <row r="11" spans="2:10" x14ac:dyDescent="0.2">
      <c r="C11" s="26" t="s">
        <v>75</v>
      </c>
      <c r="D11" s="26"/>
      <c r="E11" s="26"/>
    </row>
    <row r="12" spans="2:10" x14ac:dyDescent="0.2">
      <c r="C12" s="2" t="s">
        <v>28</v>
      </c>
      <c r="D12" s="2" t="s">
        <v>76</v>
      </c>
      <c r="E12" s="2" t="s">
        <v>77</v>
      </c>
    </row>
    <row r="13" spans="2:10" x14ac:dyDescent="0.2">
      <c r="B13" s="4" t="s">
        <v>53</v>
      </c>
      <c r="C13" s="17">
        <f>AVERAGE(F7:H7)</f>
        <v>0</v>
      </c>
      <c r="D13" s="17">
        <f>STDEV(F7:H7)</f>
        <v>0</v>
      </c>
      <c r="E13" s="15" t="s">
        <v>78</v>
      </c>
      <c r="F13" s="15"/>
      <c r="G13" s="15"/>
      <c r="H13" s="15"/>
      <c r="I13" s="15"/>
      <c r="J13" s="15"/>
    </row>
    <row r="14" spans="2:10" ht="16" x14ac:dyDescent="0.2">
      <c r="B14" s="18" t="s">
        <v>4</v>
      </c>
      <c r="C14" s="15">
        <f>AVERAGE(C7:D7)</f>
        <v>0.31564364876385337</v>
      </c>
      <c r="D14" s="11">
        <f>STDEV(C7:D7)</f>
        <v>0.10820602491303102</v>
      </c>
      <c r="E14" s="8">
        <f>_xlfn.T.TEST(C7:D7,F7:H7,2,2)</f>
        <v>1.1624093229794777E-2</v>
      </c>
      <c r="F14" s="2" t="s">
        <v>50</v>
      </c>
    </row>
  </sheetData>
  <mergeCells count="4">
    <mergeCell ref="C2:D2"/>
    <mergeCell ref="F2:H2"/>
    <mergeCell ref="C8:D8"/>
    <mergeCell ref="C11:E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89A8E-F78F-6741-B68F-16EE2440B622}">
  <dimension ref="B2:J14"/>
  <sheetViews>
    <sheetView workbookViewId="0">
      <selection activeCell="J202" sqref="J202"/>
    </sheetView>
  </sheetViews>
  <sheetFormatPr baseColWidth="10" defaultColWidth="12.5" defaultRowHeight="15" x14ac:dyDescent="0.2"/>
  <cols>
    <col min="1" max="1" width="12.5" style="2"/>
    <col min="2" max="2" width="33.5" style="2" customWidth="1"/>
    <col min="3" max="12" width="20" style="2" customWidth="1"/>
    <col min="13" max="13" width="9.6640625" style="2" bestFit="1" customWidth="1"/>
    <col min="14" max="25" width="20" style="2" customWidth="1"/>
    <col min="26" max="26" width="12.5" style="2"/>
    <col min="27" max="28" width="20" style="2" customWidth="1"/>
    <col min="29" max="16384" width="12.5" style="2"/>
  </cols>
  <sheetData>
    <row r="2" spans="2:10" x14ac:dyDescent="0.2">
      <c r="B2" s="2" t="s">
        <v>2</v>
      </c>
      <c r="C2" s="28" t="s">
        <v>4</v>
      </c>
      <c r="D2" s="28"/>
      <c r="F2" s="27" t="s">
        <v>53</v>
      </c>
      <c r="G2" s="27"/>
      <c r="H2" s="27"/>
    </row>
    <row r="3" spans="2:10" x14ac:dyDescent="0.2">
      <c r="B3" s="2" t="s">
        <v>24</v>
      </c>
      <c r="C3" s="9" t="s">
        <v>9</v>
      </c>
      <c r="D3" s="9" t="s">
        <v>10</v>
      </c>
      <c r="F3" s="9" t="s">
        <v>6</v>
      </c>
      <c r="G3" s="9" t="s">
        <v>7</v>
      </c>
      <c r="H3" s="9" t="s">
        <v>8</v>
      </c>
    </row>
    <row r="4" spans="2:10" x14ac:dyDescent="0.2">
      <c r="C4" s="2" t="s">
        <v>70</v>
      </c>
      <c r="D4" s="2" t="s">
        <v>70</v>
      </c>
      <c r="F4" s="2" t="s">
        <v>70</v>
      </c>
      <c r="G4" s="2" t="s">
        <v>70</v>
      </c>
      <c r="H4" s="2" t="s">
        <v>70</v>
      </c>
    </row>
    <row r="5" spans="2:10" x14ac:dyDescent="0.2">
      <c r="B5" s="2" t="s">
        <v>79</v>
      </c>
      <c r="C5" s="2">
        <v>17</v>
      </c>
      <c r="D5" s="2">
        <v>16</v>
      </c>
      <c r="F5" s="2">
        <v>25</v>
      </c>
      <c r="G5" s="2">
        <v>34</v>
      </c>
      <c r="H5" s="2">
        <v>32</v>
      </c>
    </row>
    <row r="6" spans="2:10" x14ac:dyDescent="0.2">
      <c r="B6" s="2" t="s">
        <v>80</v>
      </c>
      <c r="C6" s="2">
        <v>10</v>
      </c>
      <c r="D6" s="2">
        <v>9</v>
      </c>
      <c r="F6" s="2">
        <v>0</v>
      </c>
      <c r="G6" s="2">
        <v>1</v>
      </c>
      <c r="H6" s="2">
        <v>0</v>
      </c>
    </row>
    <row r="7" spans="2:10" ht="16" x14ac:dyDescent="0.2">
      <c r="B7" s="2" t="s">
        <v>81</v>
      </c>
      <c r="C7" s="11">
        <f>C6/C5</f>
        <v>0.58823529411764708</v>
      </c>
      <c r="D7" s="11">
        <f>D6/D5</f>
        <v>0.5625</v>
      </c>
      <c r="F7" s="11">
        <f>F6/F5</f>
        <v>0</v>
      </c>
      <c r="G7" s="11">
        <f>G6/G5</f>
        <v>2.9411764705882353E-2</v>
      </c>
      <c r="H7" s="11">
        <f>H6/H5%</f>
        <v>0</v>
      </c>
    </row>
    <row r="8" spans="2:10" x14ac:dyDescent="0.2">
      <c r="C8" s="26"/>
      <c r="D8" s="26"/>
    </row>
    <row r="9" spans="2:10" x14ac:dyDescent="0.2">
      <c r="B9" s="2" t="s">
        <v>74</v>
      </c>
    </row>
    <row r="11" spans="2:10" x14ac:dyDescent="0.2">
      <c r="C11" s="26" t="s">
        <v>81</v>
      </c>
      <c r="D11" s="26"/>
      <c r="E11" s="26"/>
    </row>
    <row r="12" spans="2:10" x14ac:dyDescent="0.2">
      <c r="C12" s="2" t="s">
        <v>28</v>
      </c>
      <c r="D12" s="2" t="s">
        <v>76</v>
      </c>
      <c r="E12" s="2" t="s">
        <v>77</v>
      </c>
    </row>
    <row r="13" spans="2:10" x14ac:dyDescent="0.2">
      <c r="B13" s="4" t="s">
        <v>53</v>
      </c>
      <c r="C13" s="15">
        <f>AVERAGE(F7:H7)</f>
        <v>9.8039215686274508E-3</v>
      </c>
      <c r="D13" s="17">
        <f>STDEV(F7:H7)</f>
        <v>1.698089027028311E-2</v>
      </c>
      <c r="E13" s="15" t="s">
        <v>78</v>
      </c>
      <c r="F13" s="15"/>
      <c r="G13" s="15"/>
      <c r="H13" s="15"/>
      <c r="I13" s="15"/>
      <c r="J13" s="15"/>
    </row>
    <row r="14" spans="2:10" ht="16" x14ac:dyDescent="0.2">
      <c r="B14" s="18" t="s">
        <v>4</v>
      </c>
      <c r="C14" s="15">
        <f>AVERAGE(C7:D7)</f>
        <v>0.57536764705882359</v>
      </c>
      <c r="D14" s="16">
        <f>STDEV(C7:D7)</f>
        <v>1.8197600986418518E-2</v>
      </c>
      <c r="E14" s="19">
        <f>_xlfn.T.TEST(C7:D7,F7:H7,2,2)</f>
        <v>4.8681624952656632E-5</v>
      </c>
      <c r="F14" s="2" t="s">
        <v>52</v>
      </c>
    </row>
  </sheetData>
  <mergeCells count="4">
    <mergeCell ref="C2:D2"/>
    <mergeCell ref="F2:H2"/>
    <mergeCell ref="C8:D8"/>
    <mergeCell ref="C11:E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9EFAA-2AB8-8643-BF64-71B40BF1EDDB}">
  <dimension ref="A1:BO26"/>
  <sheetViews>
    <sheetView tabSelected="1" topLeftCell="BE1" workbookViewId="0">
      <selection activeCell="BN9" sqref="BN9"/>
    </sheetView>
  </sheetViews>
  <sheetFormatPr baseColWidth="10" defaultColWidth="8.83203125" defaultRowHeight="15" x14ac:dyDescent="0.2"/>
  <cols>
    <col min="1" max="4" width="8.83203125" style="2"/>
    <col min="5" max="14" width="16.1640625" style="2" customWidth="1"/>
    <col min="15" max="23" width="15.33203125" style="2" customWidth="1"/>
    <col min="24" max="25" width="8.83203125" style="2"/>
    <col min="26" max="26" width="12.5" style="2" customWidth="1"/>
    <col min="27" max="36" width="12.1640625" style="2" customWidth="1"/>
    <col min="37" max="47" width="8.83203125" style="2"/>
    <col min="48" max="48" width="10" style="2" customWidth="1"/>
    <col min="49" max="57" width="13.1640625" style="2" customWidth="1"/>
    <col min="58" max="60" width="8.83203125" style="2"/>
    <col min="61" max="65" width="13.1640625" style="2" customWidth="1"/>
    <col min="66" max="16384" width="8.83203125" style="2"/>
  </cols>
  <sheetData>
    <row r="1" spans="1:67" x14ac:dyDescent="0.2">
      <c r="B1" s="1" t="s">
        <v>82</v>
      </c>
      <c r="Y1" s="1" t="s">
        <v>83</v>
      </c>
      <c r="AV1" s="1" t="s">
        <v>84</v>
      </c>
    </row>
    <row r="3" spans="1:67" x14ac:dyDescent="0.2">
      <c r="A3" s="10"/>
      <c r="E3" s="32" t="s">
        <v>53</v>
      </c>
      <c r="F3" s="32"/>
      <c r="G3" s="32"/>
      <c r="H3" s="32"/>
      <c r="I3" s="32"/>
      <c r="J3" s="32"/>
      <c r="K3" s="32"/>
      <c r="L3" s="32"/>
      <c r="M3" s="32"/>
      <c r="N3" s="32"/>
      <c r="O3" s="33" t="s">
        <v>85</v>
      </c>
      <c r="P3" s="33"/>
      <c r="Q3" s="33"/>
      <c r="R3" s="33"/>
      <c r="S3" s="33"/>
      <c r="T3" s="33"/>
      <c r="U3" s="33"/>
      <c r="V3" s="33"/>
      <c r="W3" s="33"/>
      <c r="AA3" s="34" t="s">
        <v>53</v>
      </c>
      <c r="AB3" s="34"/>
      <c r="AC3" s="34"/>
      <c r="AD3" s="34"/>
      <c r="AE3" s="34"/>
      <c r="AF3" s="34"/>
      <c r="AG3" s="34"/>
      <c r="AH3" s="34"/>
      <c r="AI3" s="34"/>
      <c r="AJ3" s="34"/>
      <c r="AK3" s="33" t="s">
        <v>85</v>
      </c>
      <c r="AL3" s="33"/>
      <c r="AM3" s="33"/>
      <c r="AN3" s="33"/>
      <c r="AO3" s="33"/>
      <c r="AP3" s="33"/>
      <c r="AQ3" s="33"/>
      <c r="AR3" s="33"/>
      <c r="AS3" s="33"/>
    </row>
    <row r="4" spans="1:67" x14ac:dyDescent="0.2">
      <c r="C4" s="26" t="s">
        <v>47</v>
      </c>
      <c r="D4" s="26"/>
      <c r="E4" s="26" t="s">
        <v>6</v>
      </c>
      <c r="F4" s="26"/>
      <c r="G4" s="26" t="s">
        <v>7</v>
      </c>
      <c r="H4" s="26"/>
      <c r="I4" s="9" t="s">
        <v>8</v>
      </c>
      <c r="J4" s="26" t="s">
        <v>86</v>
      </c>
      <c r="K4" s="26"/>
      <c r="L4" s="26"/>
      <c r="M4" s="26" t="s">
        <v>87</v>
      </c>
      <c r="N4" s="26"/>
      <c r="O4" s="26" t="s">
        <v>88</v>
      </c>
      <c r="P4" s="26"/>
      <c r="Q4" s="26"/>
      <c r="R4" s="20" t="s">
        <v>89</v>
      </c>
      <c r="S4" s="26" t="s">
        <v>90</v>
      </c>
      <c r="T4" s="26"/>
      <c r="U4" s="26" t="s">
        <v>91</v>
      </c>
      <c r="V4" s="26"/>
      <c r="W4" s="26"/>
      <c r="AA4" s="26" t="s">
        <v>6</v>
      </c>
      <c r="AB4" s="26"/>
      <c r="AC4" s="26" t="s">
        <v>7</v>
      </c>
      <c r="AD4" s="26"/>
      <c r="AE4" s="9" t="s">
        <v>8</v>
      </c>
      <c r="AF4" s="26" t="s">
        <v>86</v>
      </c>
      <c r="AG4" s="26"/>
      <c r="AH4" s="26"/>
      <c r="AI4" s="26" t="s">
        <v>87</v>
      </c>
      <c r="AJ4" s="26"/>
      <c r="AK4" s="26" t="s">
        <v>88</v>
      </c>
      <c r="AL4" s="26"/>
      <c r="AM4" s="26"/>
      <c r="AN4" s="20" t="s">
        <v>89</v>
      </c>
      <c r="AO4" s="26" t="s">
        <v>90</v>
      </c>
      <c r="AP4" s="26"/>
      <c r="AQ4" s="26" t="s">
        <v>91</v>
      </c>
      <c r="AR4" s="26"/>
      <c r="AS4" s="26"/>
    </row>
    <row r="5" spans="1:67" x14ac:dyDescent="0.2">
      <c r="C5" s="26" t="s">
        <v>11</v>
      </c>
      <c r="D5" s="26"/>
      <c r="E5" s="2" t="s">
        <v>12</v>
      </c>
      <c r="F5" s="2" t="s">
        <v>13</v>
      </c>
      <c r="G5" s="2" t="s">
        <v>14</v>
      </c>
      <c r="H5" s="2" t="s">
        <v>15</v>
      </c>
      <c r="I5" s="9" t="s">
        <v>92</v>
      </c>
      <c r="J5" s="2" t="s">
        <v>93</v>
      </c>
      <c r="K5" s="2" t="s">
        <v>94</v>
      </c>
      <c r="L5" s="2" t="s">
        <v>95</v>
      </c>
      <c r="M5" s="2" t="s">
        <v>96</v>
      </c>
      <c r="N5" s="2" t="s">
        <v>97</v>
      </c>
      <c r="O5" s="2" t="s">
        <v>98</v>
      </c>
      <c r="P5" s="2" t="s">
        <v>99</v>
      </c>
      <c r="Q5" s="2" t="s">
        <v>100</v>
      </c>
      <c r="R5" s="20"/>
      <c r="S5" s="2" t="s">
        <v>101</v>
      </c>
      <c r="T5" s="2" t="s">
        <v>102</v>
      </c>
      <c r="U5" s="2" t="s">
        <v>101</v>
      </c>
      <c r="V5" s="2" t="s">
        <v>100</v>
      </c>
      <c r="W5" s="2" t="s">
        <v>102</v>
      </c>
      <c r="AA5" s="2" t="s">
        <v>12</v>
      </c>
      <c r="AB5" s="2" t="s">
        <v>13</v>
      </c>
      <c r="AC5" s="2" t="s">
        <v>14</v>
      </c>
      <c r="AD5" s="2" t="s">
        <v>15</v>
      </c>
      <c r="AE5" s="9" t="s">
        <v>92</v>
      </c>
      <c r="AF5" s="2" t="s">
        <v>93</v>
      </c>
      <c r="AG5" s="2" t="s">
        <v>94</v>
      </c>
      <c r="AH5" s="2" t="s">
        <v>95</v>
      </c>
      <c r="AI5" s="2" t="s">
        <v>96</v>
      </c>
      <c r="AJ5" s="2" t="s">
        <v>97</v>
      </c>
      <c r="AK5" s="2" t="s">
        <v>98</v>
      </c>
      <c r="AL5" s="2" t="s">
        <v>99</v>
      </c>
      <c r="AM5" s="2" t="s">
        <v>100</v>
      </c>
      <c r="AN5" s="20"/>
      <c r="AO5" s="2" t="s">
        <v>101</v>
      </c>
      <c r="AP5" s="2" t="s">
        <v>102</v>
      </c>
      <c r="AQ5" s="2" t="s">
        <v>101</v>
      </c>
      <c r="AR5" s="2" t="s">
        <v>100</v>
      </c>
      <c r="AS5" s="2" t="s">
        <v>102</v>
      </c>
      <c r="AW5" s="27" t="s">
        <v>103</v>
      </c>
      <c r="AX5" s="27"/>
      <c r="AY5" s="27"/>
      <c r="AZ5" s="27"/>
      <c r="BA5" s="28" t="s">
        <v>4</v>
      </c>
      <c r="BB5" s="28"/>
      <c r="BC5" s="28"/>
      <c r="BD5" s="28"/>
      <c r="BE5" s="28"/>
      <c r="BI5" s="26" t="s">
        <v>104</v>
      </c>
      <c r="BJ5" s="26"/>
      <c r="BK5" s="10" t="s">
        <v>105</v>
      </c>
      <c r="BL5" s="10"/>
      <c r="BM5" s="2" t="s">
        <v>106</v>
      </c>
    </row>
    <row r="6" spans="1:67" x14ac:dyDescent="0.2">
      <c r="C6" s="26" t="s">
        <v>107</v>
      </c>
      <c r="D6" s="26"/>
      <c r="AE6" s="9"/>
      <c r="AN6" s="20"/>
      <c r="AV6" s="2" t="s">
        <v>47</v>
      </c>
      <c r="AW6" s="2" t="s">
        <v>6</v>
      </c>
      <c r="AX6" s="2" t="s">
        <v>7</v>
      </c>
      <c r="AY6" s="2" t="s">
        <v>8</v>
      </c>
      <c r="AZ6" s="2" t="s">
        <v>86</v>
      </c>
      <c r="BA6" s="2" t="s">
        <v>9</v>
      </c>
      <c r="BB6" s="2" t="s">
        <v>10</v>
      </c>
      <c r="BC6" s="2" t="s">
        <v>108</v>
      </c>
      <c r="BD6" s="2" t="s">
        <v>109</v>
      </c>
      <c r="BE6" s="2" t="s">
        <v>110</v>
      </c>
      <c r="BI6" s="13" t="s">
        <v>65</v>
      </c>
      <c r="BJ6" s="21" t="s">
        <v>45</v>
      </c>
      <c r="BK6" s="13" t="s">
        <v>65</v>
      </c>
      <c r="BL6" s="21" t="s">
        <v>45</v>
      </c>
    </row>
    <row r="7" spans="1:67" ht="32" x14ac:dyDescent="0.2">
      <c r="C7" s="2" t="s">
        <v>111</v>
      </c>
      <c r="D7" s="2" t="s">
        <v>112</v>
      </c>
      <c r="E7" s="2">
        <v>515</v>
      </c>
      <c r="F7" s="2">
        <v>444</v>
      </c>
      <c r="G7" s="2">
        <v>713</v>
      </c>
      <c r="H7" s="2">
        <v>567</v>
      </c>
      <c r="I7" s="2">
        <v>330</v>
      </c>
      <c r="J7" s="2">
        <v>329</v>
      </c>
      <c r="K7" s="2">
        <v>239</v>
      </c>
      <c r="L7" s="2">
        <v>166</v>
      </c>
      <c r="M7" s="2">
        <v>386</v>
      </c>
      <c r="N7" s="2">
        <v>240</v>
      </c>
      <c r="O7" s="2">
        <v>883</v>
      </c>
      <c r="P7" s="2">
        <v>712</v>
      </c>
      <c r="Q7" s="2">
        <v>417</v>
      </c>
      <c r="R7" s="2">
        <v>999</v>
      </c>
      <c r="S7" s="2">
        <v>532</v>
      </c>
      <c r="T7" s="2">
        <v>462</v>
      </c>
      <c r="U7" s="2">
        <v>390</v>
      </c>
      <c r="V7" s="2">
        <v>472</v>
      </c>
      <c r="W7" s="2">
        <v>373</v>
      </c>
      <c r="Y7" s="35" t="s">
        <v>113</v>
      </c>
      <c r="Z7" s="2" t="s">
        <v>133</v>
      </c>
      <c r="AU7" s="35" t="s">
        <v>113</v>
      </c>
      <c r="AV7" s="5" t="s">
        <v>133</v>
      </c>
      <c r="BG7" s="35" t="s">
        <v>113</v>
      </c>
      <c r="BH7" s="5" t="s">
        <v>133</v>
      </c>
      <c r="BM7" s="2" t="s">
        <v>114</v>
      </c>
    </row>
    <row r="8" spans="1:67" ht="16" x14ac:dyDescent="0.2">
      <c r="B8" s="35" t="s">
        <v>115</v>
      </c>
      <c r="C8" s="2">
        <v>10</v>
      </c>
      <c r="D8" s="2">
        <v>20</v>
      </c>
      <c r="E8" s="2">
        <v>184</v>
      </c>
      <c r="F8" s="2">
        <v>188</v>
      </c>
      <c r="G8" s="2">
        <v>272</v>
      </c>
      <c r="H8" s="2">
        <v>221</v>
      </c>
      <c r="I8" s="2">
        <v>147</v>
      </c>
      <c r="J8" s="2">
        <v>127</v>
      </c>
      <c r="K8" s="2">
        <v>33</v>
      </c>
      <c r="L8" s="2">
        <v>27</v>
      </c>
      <c r="M8" s="2">
        <v>117</v>
      </c>
      <c r="N8" s="2">
        <v>50</v>
      </c>
      <c r="O8" s="2">
        <v>273</v>
      </c>
      <c r="P8" s="2">
        <v>254</v>
      </c>
      <c r="Q8" s="2">
        <v>116</v>
      </c>
      <c r="R8" s="2">
        <v>343</v>
      </c>
      <c r="S8" s="2">
        <v>153</v>
      </c>
      <c r="T8" s="2">
        <v>88</v>
      </c>
      <c r="U8" s="2">
        <v>86</v>
      </c>
      <c r="V8" s="2">
        <v>97</v>
      </c>
      <c r="W8" s="2">
        <v>53</v>
      </c>
      <c r="Y8" s="35"/>
      <c r="Z8" s="2">
        <v>20</v>
      </c>
      <c r="AA8" s="11">
        <f t="shared" ref="AA8:AP17" si="0">E8/E$7</f>
        <v>0.35728155339805823</v>
      </c>
      <c r="AB8" s="11">
        <f t="shared" si="0"/>
        <v>0.42342342342342343</v>
      </c>
      <c r="AC8" s="11">
        <f t="shared" si="0"/>
        <v>0.38148667601683028</v>
      </c>
      <c r="AD8" s="11">
        <f t="shared" si="0"/>
        <v>0.38977072310405642</v>
      </c>
      <c r="AE8" s="11">
        <f t="shared" si="0"/>
        <v>0.44545454545454544</v>
      </c>
      <c r="AF8" s="11">
        <f t="shared" si="0"/>
        <v>0.3860182370820669</v>
      </c>
      <c r="AG8" s="11">
        <f t="shared" si="0"/>
        <v>0.13807531380753138</v>
      </c>
      <c r="AH8" s="11">
        <f t="shared" si="0"/>
        <v>0.16265060240963855</v>
      </c>
      <c r="AI8" s="11">
        <f t="shared" si="0"/>
        <v>0.30310880829015546</v>
      </c>
      <c r="AJ8" s="11">
        <f t="shared" si="0"/>
        <v>0.20833333333333334</v>
      </c>
      <c r="AK8" s="11">
        <f t="shared" si="0"/>
        <v>0.30917327293318231</v>
      </c>
      <c r="AL8" s="11">
        <f t="shared" si="0"/>
        <v>0.35674157303370785</v>
      </c>
      <c r="AM8" s="11">
        <f t="shared" si="0"/>
        <v>0.27817745803357313</v>
      </c>
      <c r="AN8" s="11">
        <f t="shared" si="0"/>
        <v>0.34334334334334332</v>
      </c>
      <c r="AO8" s="11">
        <f t="shared" si="0"/>
        <v>0.28759398496240601</v>
      </c>
      <c r="AP8" s="11">
        <f t="shared" si="0"/>
        <v>0.19047619047619047</v>
      </c>
      <c r="AQ8" s="11">
        <f t="shared" ref="AQ8:AS17" si="1">U8/U$7</f>
        <v>0.22051282051282051</v>
      </c>
      <c r="AR8" s="11">
        <f t="shared" si="1"/>
        <v>0.20550847457627119</v>
      </c>
      <c r="AS8" s="11">
        <f t="shared" si="1"/>
        <v>0.14209115281501342</v>
      </c>
      <c r="AT8" s="11"/>
      <c r="AU8" s="35"/>
      <c r="AV8" s="2">
        <v>20</v>
      </c>
      <c r="AW8" s="15">
        <f>AVERAGE(AA8:AB8)</f>
        <v>0.39035248841074083</v>
      </c>
      <c r="AX8" s="15">
        <f>AVERAGE(AC8:AD8)</f>
        <v>0.38562869956044332</v>
      </c>
      <c r="AY8" s="15">
        <f>AE8</f>
        <v>0.44545454545454544</v>
      </c>
      <c r="AZ8" s="15">
        <f>AVERAGE(AF8:AH8)</f>
        <v>0.22891471776641228</v>
      </c>
      <c r="BA8" s="15">
        <f>AVERAGE(AI8:AJ8)</f>
        <v>0.25572107081174439</v>
      </c>
      <c r="BB8" s="15">
        <f>AVERAGE(AK8:AM8)</f>
        <v>0.31469743466682115</v>
      </c>
      <c r="BC8" s="15">
        <f>AVERAGE(AN8)</f>
        <v>0.34334334334334332</v>
      </c>
      <c r="BD8" s="15">
        <f>AVERAGE(AO8:AP8)</f>
        <v>0.23903508771929824</v>
      </c>
      <c r="BE8" s="15">
        <f>AVERAGE(AQ8:AS8)</f>
        <v>0.18937081596803504</v>
      </c>
      <c r="BG8" s="35"/>
      <c r="BH8" s="2">
        <v>20</v>
      </c>
      <c r="BI8" s="17">
        <f>AVERAGE(AW8:BA8)</f>
        <v>0.34121430440077727</v>
      </c>
      <c r="BJ8" s="17">
        <f>AVERAGE(BB8:BE8)</f>
        <v>0.27161167042437445</v>
      </c>
      <c r="BK8" s="16">
        <f>STDEV(AW8:BA8)</f>
        <v>9.3773020677460697E-2</v>
      </c>
      <c r="BL8" s="16">
        <f>STDEV(BB8:BE8)</f>
        <v>7.0300800997236332E-2</v>
      </c>
      <c r="BM8" s="2">
        <f>_xlfn.T.TEST(AW8:BA8,BB8:BE8,2,2)</f>
        <v>0.25924725376625585</v>
      </c>
      <c r="BN8" s="2" t="s">
        <v>49</v>
      </c>
    </row>
    <row r="9" spans="1:67" ht="16" x14ac:dyDescent="0.2">
      <c r="B9" s="35"/>
      <c r="C9" s="2">
        <v>20</v>
      </c>
      <c r="D9" s="2">
        <v>40</v>
      </c>
      <c r="E9" s="2">
        <v>239</v>
      </c>
      <c r="F9" s="2">
        <v>203</v>
      </c>
      <c r="G9" s="2">
        <v>360</v>
      </c>
      <c r="H9" s="2">
        <v>254</v>
      </c>
      <c r="I9" s="2">
        <v>158</v>
      </c>
      <c r="J9" s="2">
        <v>154</v>
      </c>
      <c r="K9" s="2">
        <v>135</v>
      </c>
      <c r="L9" s="2">
        <v>102</v>
      </c>
      <c r="M9" s="2">
        <v>212</v>
      </c>
      <c r="N9" s="2">
        <v>135</v>
      </c>
      <c r="O9" s="2">
        <v>324</v>
      </c>
      <c r="P9" s="2">
        <v>239</v>
      </c>
      <c r="Q9" s="2">
        <v>171</v>
      </c>
      <c r="R9" s="2">
        <v>364</v>
      </c>
      <c r="S9" s="2">
        <v>196</v>
      </c>
      <c r="T9" s="2">
        <v>199</v>
      </c>
      <c r="U9" s="2">
        <v>166</v>
      </c>
      <c r="V9" s="2">
        <v>214</v>
      </c>
      <c r="W9" s="2">
        <v>156</v>
      </c>
      <c r="Y9" s="35"/>
      <c r="Z9" s="2">
        <v>40</v>
      </c>
      <c r="AA9" s="11">
        <f t="shared" si="0"/>
        <v>0.4640776699029126</v>
      </c>
      <c r="AB9" s="11">
        <f t="shared" si="0"/>
        <v>0.4572072072072072</v>
      </c>
      <c r="AC9" s="11">
        <f t="shared" si="0"/>
        <v>0.50490883590462832</v>
      </c>
      <c r="AD9" s="11">
        <f t="shared" si="0"/>
        <v>0.44797178130511461</v>
      </c>
      <c r="AE9" s="11">
        <f t="shared" si="0"/>
        <v>0.47878787878787876</v>
      </c>
      <c r="AF9" s="11">
        <f t="shared" si="0"/>
        <v>0.46808510638297873</v>
      </c>
      <c r="AG9" s="11">
        <f t="shared" si="0"/>
        <v>0.56485355648535562</v>
      </c>
      <c r="AH9" s="11">
        <f t="shared" si="0"/>
        <v>0.61445783132530118</v>
      </c>
      <c r="AI9" s="11">
        <f t="shared" si="0"/>
        <v>0.54922279792746109</v>
      </c>
      <c r="AJ9" s="11">
        <f t="shared" si="0"/>
        <v>0.5625</v>
      </c>
      <c r="AK9" s="11">
        <f t="shared" si="0"/>
        <v>0.36693091732729333</v>
      </c>
      <c r="AL9" s="11">
        <f t="shared" si="0"/>
        <v>0.3356741573033708</v>
      </c>
      <c r="AM9" s="11">
        <f t="shared" si="0"/>
        <v>0.41007194244604317</v>
      </c>
      <c r="AN9" s="11">
        <f t="shared" si="0"/>
        <v>0.36436436436436437</v>
      </c>
      <c r="AO9" s="11">
        <f t="shared" si="0"/>
        <v>0.36842105263157893</v>
      </c>
      <c r="AP9" s="11">
        <f t="shared" si="0"/>
        <v>0.43073593073593075</v>
      </c>
      <c r="AQ9" s="11">
        <f t="shared" si="1"/>
        <v>0.42564102564102563</v>
      </c>
      <c r="AR9" s="11">
        <f t="shared" si="1"/>
        <v>0.45338983050847459</v>
      </c>
      <c r="AS9" s="11">
        <f t="shared" si="1"/>
        <v>0.41823056300268097</v>
      </c>
      <c r="AT9" s="11"/>
      <c r="AU9" s="35"/>
      <c r="AV9" s="2">
        <v>40</v>
      </c>
      <c r="AW9" s="15">
        <f t="shared" ref="AW9:AW17" si="2">AVERAGE(AA9:AB9)</f>
        <v>0.46064243855505993</v>
      </c>
      <c r="AX9" s="15">
        <f t="shared" ref="AX9:AX17" si="3">AVERAGE(AC9:AD9)</f>
        <v>0.47644030860487147</v>
      </c>
      <c r="AY9" s="15">
        <f t="shared" ref="AY9:AY17" si="4">AE9</f>
        <v>0.47878787878787876</v>
      </c>
      <c r="AZ9" s="15">
        <f t="shared" ref="AZ9:AZ17" si="5">AVERAGE(AF9:AH9)</f>
        <v>0.54913216473121185</v>
      </c>
      <c r="BA9" s="15">
        <f t="shared" ref="BA9:BA17" si="6">AVERAGE(AI9:AJ9)</f>
        <v>0.55586139896373055</v>
      </c>
      <c r="BB9" s="15">
        <f t="shared" ref="BB9:BB17" si="7">AVERAGE(AK9:AM9)</f>
        <v>0.37089233902556912</v>
      </c>
      <c r="BC9" s="15">
        <f t="shared" ref="BC9:BC17" si="8">AVERAGE(AN9)</f>
        <v>0.36436436436436437</v>
      </c>
      <c r="BD9" s="15">
        <f t="shared" ref="BD9:BD17" si="9">AVERAGE(AO9:AP9)</f>
        <v>0.39957849168375481</v>
      </c>
      <c r="BE9" s="15">
        <f t="shared" ref="BE9:BE17" si="10">AVERAGE(AQ9:AS9)</f>
        <v>0.43242047305072706</v>
      </c>
      <c r="BG9" s="35"/>
      <c r="BH9" s="2">
        <v>40</v>
      </c>
      <c r="BI9" s="17">
        <f t="shared" ref="BI9:BI17" si="11">AVERAGE(AW9:BA9)</f>
        <v>0.5041728379285505</v>
      </c>
      <c r="BJ9" s="17">
        <f t="shared" ref="BJ9:BJ17" si="12">AVERAGE(BB9:BE9)</f>
        <v>0.39181391703110385</v>
      </c>
      <c r="BK9" s="16">
        <f t="shared" ref="BK9:BK17" si="13">STDEV(AW9:BA9)</f>
        <v>4.4725365876966044E-2</v>
      </c>
      <c r="BL9" s="16">
        <f t="shared" ref="BL9:BL17" si="14">STDEV(BB9:BE9)</f>
        <v>3.1093254247811626E-2</v>
      </c>
      <c r="BM9" s="2">
        <f t="shared" ref="BM9:BM17" si="15">_xlfn.T.TEST(AW9:BA9,BB9:BE9,2,2)</f>
        <v>3.8201718526574232E-3</v>
      </c>
      <c r="BN9" s="38" t="s">
        <v>51</v>
      </c>
      <c r="BO9" s="38"/>
    </row>
    <row r="10" spans="1:67" ht="16" x14ac:dyDescent="0.2">
      <c r="B10" s="35"/>
      <c r="C10" s="2">
        <v>40</v>
      </c>
      <c r="D10" s="2">
        <v>60</v>
      </c>
      <c r="E10" s="2">
        <v>80</v>
      </c>
      <c r="F10" s="2">
        <v>44</v>
      </c>
      <c r="G10" s="2">
        <v>72</v>
      </c>
      <c r="H10" s="2">
        <v>83</v>
      </c>
      <c r="I10" s="2">
        <v>23</v>
      </c>
      <c r="J10" s="2">
        <v>40</v>
      </c>
      <c r="K10" s="2">
        <v>56</v>
      </c>
      <c r="L10" s="2">
        <v>33</v>
      </c>
      <c r="M10" s="2">
        <v>56</v>
      </c>
      <c r="N10" s="2">
        <v>49</v>
      </c>
      <c r="O10" s="2">
        <v>151</v>
      </c>
      <c r="P10" s="2">
        <v>118</v>
      </c>
      <c r="Q10" s="2">
        <v>64</v>
      </c>
      <c r="R10" s="2">
        <v>164</v>
      </c>
      <c r="S10" s="2">
        <v>103</v>
      </c>
      <c r="T10" s="2">
        <v>115</v>
      </c>
      <c r="U10" s="2">
        <v>95</v>
      </c>
      <c r="V10" s="2">
        <v>110</v>
      </c>
      <c r="W10" s="2">
        <v>105</v>
      </c>
      <c r="Y10" s="35"/>
      <c r="Z10" s="2">
        <v>60</v>
      </c>
      <c r="AA10" s="11">
        <f t="shared" si="0"/>
        <v>0.1553398058252427</v>
      </c>
      <c r="AB10" s="11">
        <f t="shared" si="0"/>
        <v>9.90990990990991E-2</v>
      </c>
      <c r="AC10" s="11">
        <f t="shared" si="0"/>
        <v>0.10098176718092566</v>
      </c>
      <c r="AD10" s="11">
        <f t="shared" si="0"/>
        <v>0.14638447971781304</v>
      </c>
      <c r="AE10" s="11">
        <f t="shared" si="0"/>
        <v>6.9696969696969702E-2</v>
      </c>
      <c r="AF10" s="11">
        <f t="shared" si="0"/>
        <v>0.12158054711246201</v>
      </c>
      <c r="AG10" s="11">
        <f t="shared" si="0"/>
        <v>0.23430962343096234</v>
      </c>
      <c r="AH10" s="11">
        <f t="shared" si="0"/>
        <v>0.19879518072289157</v>
      </c>
      <c r="AI10" s="11">
        <f t="shared" si="0"/>
        <v>0.14507772020725387</v>
      </c>
      <c r="AJ10" s="11">
        <f t="shared" si="0"/>
        <v>0.20416666666666666</v>
      </c>
      <c r="AK10" s="11">
        <f t="shared" si="0"/>
        <v>0.1710079275198188</v>
      </c>
      <c r="AL10" s="11">
        <f t="shared" si="0"/>
        <v>0.16573033707865167</v>
      </c>
      <c r="AM10" s="11">
        <f t="shared" si="0"/>
        <v>0.15347721822541965</v>
      </c>
      <c r="AN10" s="11">
        <f t="shared" si="0"/>
        <v>0.16416416416416416</v>
      </c>
      <c r="AO10" s="11">
        <f t="shared" si="0"/>
        <v>0.19360902255639098</v>
      </c>
      <c r="AP10" s="11">
        <f t="shared" si="0"/>
        <v>0.24891774891774893</v>
      </c>
      <c r="AQ10" s="11">
        <f t="shared" si="1"/>
        <v>0.24358974358974358</v>
      </c>
      <c r="AR10" s="11">
        <f t="shared" si="1"/>
        <v>0.23305084745762711</v>
      </c>
      <c r="AS10" s="11">
        <f t="shared" si="1"/>
        <v>0.28150134048257375</v>
      </c>
      <c r="AT10" s="11"/>
      <c r="AU10" s="35"/>
      <c r="AV10" s="2">
        <v>60</v>
      </c>
      <c r="AW10" s="15">
        <f t="shared" si="2"/>
        <v>0.1272194524621709</v>
      </c>
      <c r="AX10" s="15">
        <f t="shared" si="3"/>
        <v>0.12368312344936935</v>
      </c>
      <c r="AY10" s="15">
        <f t="shared" si="4"/>
        <v>6.9696969696969702E-2</v>
      </c>
      <c r="AZ10" s="15">
        <f t="shared" si="5"/>
        <v>0.18489511708877196</v>
      </c>
      <c r="BA10" s="15">
        <f t="shared" si="6"/>
        <v>0.17462219343696028</v>
      </c>
      <c r="BB10" s="15">
        <f t="shared" si="7"/>
        <v>0.1634051609412967</v>
      </c>
      <c r="BC10" s="15">
        <f t="shared" si="8"/>
        <v>0.16416416416416416</v>
      </c>
      <c r="BD10" s="15">
        <f t="shared" si="9"/>
        <v>0.22126338573706994</v>
      </c>
      <c r="BE10" s="15">
        <f t="shared" si="10"/>
        <v>0.25271397717664817</v>
      </c>
      <c r="BG10" s="35"/>
      <c r="BH10" s="2">
        <v>60</v>
      </c>
      <c r="BI10" s="17">
        <f t="shared" si="11"/>
        <v>0.13602337122684843</v>
      </c>
      <c r="BJ10" s="17">
        <f t="shared" si="12"/>
        <v>0.20038667200479476</v>
      </c>
      <c r="BK10" s="16">
        <f t="shared" si="13"/>
        <v>4.611750985343744E-2</v>
      </c>
      <c r="BL10" s="16">
        <f t="shared" si="14"/>
        <v>4.4172715098847279E-2</v>
      </c>
      <c r="BM10" s="2">
        <f t="shared" si="15"/>
        <v>7.1900997242121109E-2</v>
      </c>
      <c r="BN10" s="2" t="s">
        <v>49</v>
      </c>
    </row>
    <row r="11" spans="1:67" ht="16" x14ac:dyDescent="0.2">
      <c r="B11" s="35"/>
      <c r="C11" s="2">
        <v>60</v>
      </c>
      <c r="D11" s="2">
        <v>80</v>
      </c>
      <c r="E11" s="2">
        <v>12</v>
      </c>
      <c r="F11" s="2">
        <v>8</v>
      </c>
      <c r="G11" s="2">
        <v>9</v>
      </c>
      <c r="H11" s="2">
        <v>8</v>
      </c>
      <c r="I11" s="2">
        <v>2</v>
      </c>
      <c r="J11" s="2">
        <v>8</v>
      </c>
      <c r="K11" s="2">
        <v>14</v>
      </c>
      <c r="L11" s="2">
        <v>4</v>
      </c>
      <c r="M11" s="2">
        <v>1</v>
      </c>
      <c r="N11" s="2">
        <v>6</v>
      </c>
      <c r="O11" s="2">
        <v>67</v>
      </c>
      <c r="P11" s="2">
        <v>44</v>
      </c>
      <c r="Q11" s="2">
        <v>34</v>
      </c>
      <c r="R11" s="2">
        <v>76</v>
      </c>
      <c r="S11" s="2">
        <v>47</v>
      </c>
      <c r="T11" s="2">
        <v>36</v>
      </c>
      <c r="U11" s="2">
        <v>22</v>
      </c>
      <c r="V11" s="2">
        <v>38</v>
      </c>
      <c r="W11" s="2">
        <v>40</v>
      </c>
      <c r="Y11" s="35"/>
      <c r="Z11" s="2">
        <v>80</v>
      </c>
      <c r="AA11" s="11">
        <f t="shared" si="0"/>
        <v>2.3300970873786409E-2</v>
      </c>
      <c r="AB11" s="11">
        <f t="shared" si="0"/>
        <v>1.8018018018018018E-2</v>
      </c>
      <c r="AC11" s="11">
        <f t="shared" si="0"/>
        <v>1.2622720897615708E-2</v>
      </c>
      <c r="AD11" s="11">
        <f t="shared" si="0"/>
        <v>1.4109347442680775E-2</v>
      </c>
      <c r="AE11" s="11">
        <f t="shared" si="0"/>
        <v>6.0606060606060606E-3</v>
      </c>
      <c r="AF11" s="11">
        <f t="shared" si="0"/>
        <v>2.4316109422492401E-2</v>
      </c>
      <c r="AG11" s="11">
        <f t="shared" si="0"/>
        <v>5.8577405857740586E-2</v>
      </c>
      <c r="AH11" s="11">
        <f t="shared" si="0"/>
        <v>2.4096385542168676E-2</v>
      </c>
      <c r="AI11" s="11">
        <f t="shared" si="0"/>
        <v>2.5906735751295338E-3</v>
      </c>
      <c r="AJ11" s="11">
        <f t="shared" si="0"/>
        <v>2.5000000000000001E-2</v>
      </c>
      <c r="AK11" s="11">
        <f t="shared" si="0"/>
        <v>7.5877689694224232E-2</v>
      </c>
      <c r="AL11" s="11">
        <f t="shared" si="0"/>
        <v>6.1797752808988762E-2</v>
      </c>
      <c r="AM11" s="11">
        <f t="shared" si="0"/>
        <v>8.1534772182254203E-2</v>
      </c>
      <c r="AN11" s="11">
        <f t="shared" si="0"/>
        <v>7.6076076076076082E-2</v>
      </c>
      <c r="AO11" s="11">
        <f t="shared" si="0"/>
        <v>8.834586466165413E-2</v>
      </c>
      <c r="AP11" s="11">
        <f t="shared" si="0"/>
        <v>7.792207792207792E-2</v>
      </c>
      <c r="AQ11" s="11">
        <f t="shared" si="1"/>
        <v>5.6410256410256411E-2</v>
      </c>
      <c r="AR11" s="11">
        <f t="shared" si="1"/>
        <v>8.050847457627118E-2</v>
      </c>
      <c r="AS11" s="11">
        <f t="shared" si="1"/>
        <v>0.10723860589812333</v>
      </c>
      <c r="AT11" s="11"/>
      <c r="AU11" s="35"/>
      <c r="AV11" s="2">
        <v>80</v>
      </c>
      <c r="AW11" s="15">
        <f t="shared" si="2"/>
        <v>2.0659494445902211E-2</v>
      </c>
      <c r="AX11" s="15">
        <f t="shared" si="3"/>
        <v>1.3366034170148242E-2</v>
      </c>
      <c r="AY11" s="15">
        <f t="shared" si="4"/>
        <v>6.0606060606060606E-3</v>
      </c>
      <c r="AZ11" s="15">
        <f t="shared" si="5"/>
        <v>3.5663300274133891E-2</v>
      </c>
      <c r="BA11" s="15">
        <f t="shared" si="6"/>
        <v>1.3795336787564767E-2</v>
      </c>
      <c r="BB11" s="15">
        <f t="shared" si="7"/>
        <v>7.3070071561822394E-2</v>
      </c>
      <c r="BC11" s="15">
        <f t="shared" si="8"/>
        <v>7.6076076076076082E-2</v>
      </c>
      <c r="BD11" s="15">
        <f t="shared" si="9"/>
        <v>8.3133971291866032E-2</v>
      </c>
      <c r="BE11" s="15">
        <f t="shared" si="10"/>
        <v>8.1385778961550304E-2</v>
      </c>
      <c r="BG11" s="35"/>
      <c r="BH11" s="2">
        <v>80</v>
      </c>
      <c r="BI11" s="17">
        <f t="shared" si="11"/>
        <v>1.7908954347671032E-2</v>
      </c>
      <c r="BJ11" s="17">
        <f t="shared" si="12"/>
        <v>7.8416474472828707E-2</v>
      </c>
      <c r="BK11" s="16">
        <f t="shared" si="13"/>
        <v>1.1188449405639721E-2</v>
      </c>
      <c r="BL11" s="16">
        <f t="shared" si="14"/>
        <v>4.6595076323115419E-3</v>
      </c>
      <c r="BM11" s="2">
        <f t="shared" si="15"/>
        <v>2.0944852579385808E-5</v>
      </c>
      <c r="BN11" s="2" t="s">
        <v>52</v>
      </c>
    </row>
    <row r="12" spans="1:67" ht="16" x14ac:dyDescent="0.2">
      <c r="B12" s="35"/>
      <c r="C12" s="2">
        <v>80</v>
      </c>
      <c r="D12" s="2">
        <v>100</v>
      </c>
      <c r="E12" s="2">
        <v>0</v>
      </c>
      <c r="F12" s="2">
        <v>1</v>
      </c>
      <c r="G12" s="2">
        <v>0</v>
      </c>
      <c r="H12" s="2">
        <v>1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2">
        <v>38</v>
      </c>
      <c r="P12" s="2">
        <v>40</v>
      </c>
      <c r="Q12" s="2">
        <v>19</v>
      </c>
      <c r="R12" s="2">
        <v>24</v>
      </c>
      <c r="S12" s="2">
        <v>16</v>
      </c>
      <c r="T12" s="2">
        <v>16</v>
      </c>
      <c r="U12" s="2">
        <v>14</v>
      </c>
      <c r="V12" s="2">
        <v>9</v>
      </c>
      <c r="W12" s="2">
        <v>12</v>
      </c>
      <c r="Y12" s="35"/>
      <c r="Z12" s="2">
        <v>100</v>
      </c>
      <c r="AA12" s="11">
        <f t="shared" si="0"/>
        <v>0</v>
      </c>
      <c r="AB12" s="11">
        <f t="shared" si="0"/>
        <v>2.2522522522522522E-3</v>
      </c>
      <c r="AC12" s="11">
        <f t="shared" si="0"/>
        <v>0</v>
      </c>
      <c r="AD12" s="11">
        <f t="shared" si="0"/>
        <v>1.7636684303350969E-3</v>
      </c>
      <c r="AE12" s="11">
        <f t="shared" si="0"/>
        <v>0</v>
      </c>
      <c r="AF12" s="11">
        <f t="shared" si="0"/>
        <v>0</v>
      </c>
      <c r="AG12" s="11">
        <f t="shared" si="0"/>
        <v>4.1841004184100415E-3</v>
      </c>
      <c r="AH12" s="11">
        <f t="shared" si="0"/>
        <v>0</v>
      </c>
      <c r="AI12" s="11">
        <f t="shared" si="0"/>
        <v>0</v>
      </c>
      <c r="AJ12" s="11">
        <f t="shared" si="0"/>
        <v>0</v>
      </c>
      <c r="AK12" s="11">
        <f t="shared" si="0"/>
        <v>4.3035107587768968E-2</v>
      </c>
      <c r="AL12" s="11">
        <f t="shared" si="0"/>
        <v>5.6179775280898875E-2</v>
      </c>
      <c r="AM12" s="11">
        <f t="shared" si="0"/>
        <v>4.5563549160671464E-2</v>
      </c>
      <c r="AN12" s="11">
        <f t="shared" si="0"/>
        <v>2.4024024024024024E-2</v>
      </c>
      <c r="AO12" s="11">
        <f t="shared" si="0"/>
        <v>3.007518796992481E-2</v>
      </c>
      <c r="AP12" s="11">
        <f t="shared" si="0"/>
        <v>3.4632034632034632E-2</v>
      </c>
      <c r="AQ12" s="11">
        <f t="shared" si="1"/>
        <v>3.5897435897435895E-2</v>
      </c>
      <c r="AR12" s="11">
        <f t="shared" si="1"/>
        <v>1.9067796610169493E-2</v>
      </c>
      <c r="AS12" s="11">
        <f t="shared" si="1"/>
        <v>3.2171581769436998E-2</v>
      </c>
      <c r="AT12" s="11"/>
      <c r="AU12" s="35"/>
      <c r="AV12" s="2">
        <v>100</v>
      </c>
      <c r="AW12" s="15">
        <f t="shared" si="2"/>
        <v>1.1261261261261261E-3</v>
      </c>
      <c r="AX12" s="15">
        <f t="shared" si="3"/>
        <v>8.8183421516754845E-4</v>
      </c>
      <c r="AY12" s="15">
        <f t="shared" si="4"/>
        <v>0</v>
      </c>
      <c r="AZ12" s="15">
        <f t="shared" si="5"/>
        <v>1.3947001394700139E-3</v>
      </c>
      <c r="BA12" s="15">
        <f t="shared" si="6"/>
        <v>0</v>
      </c>
      <c r="BB12" s="15">
        <f t="shared" si="7"/>
        <v>4.8259477343113096E-2</v>
      </c>
      <c r="BC12" s="15">
        <f t="shared" si="8"/>
        <v>2.4024024024024024E-2</v>
      </c>
      <c r="BD12" s="15">
        <f t="shared" si="9"/>
        <v>3.2353611300979718E-2</v>
      </c>
      <c r="BE12" s="15">
        <f t="shared" si="10"/>
        <v>2.9045604759014132E-2</v>
      </c>
      <c r="BG12" s="35"/>
      <c r="BH12" s="2">
        <v>100</v>
      </c>
      <c r="BI12" s="17">
        <f t="shared" si="11"/>
        <v>6.8053209615273765E-4</v>
      </c>
      <c r="BJ12" s="17">
        <f t="shared" si="12"/>
        <v>3.3420679356782744E-2</v>
      </c>
      <c r="BK12" s="16">
        <f t="shared" si="13"/>
        <v>6.4717857747137366E-4</v>
      </c>
      <c r="BL12" s="16">
        <f t="shared" si="14"/>
        <v>1.0468475996908356E-2</v>
      </c>
      <c r="BM12" s="2">
        <f t="shared" si="15"/>
        <v>1.9305928530662772E-4</v>
      </c>
      <c r="BN12" s="2" t="s">
        <v>52</v>
      </c>
    </row>
    <row r="13" spans="1:67" ht="16" x14ac:dyDescent="0.2">
      <c r="B13" s="35"/>
      <c r="C13" s="2">
        <v>100</v>
      </c>
      <c r="D13" s="2">
        <v>120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18</v>
      </c>
      <c r="P13" s="2">
        <v>11</v>
      </c>
      <c r="Q13" s="2">
        <v>4</v>
      </c>
      <c r="R13" s="2">
        <v>14</v>
      </c>
      <c r="S13" s="2">
        <v>8</v>
      </c>
      <c r="T13" s="2">
        <v>6</v>
      </c>
      <c r="U13" s="2">
        <v>6</v>
      </c>
      <c r="V13" s="2">
        <v>4</v>
      </c>
      <c r="W13" s="2">
        <v>5</v>
      </c>
      <c r="Y13" s="35"/>
      <c r="Z13" s="2">
        <v>120</v>
      </c>
      <c r="AA13" s="11">
        <f t="shared" si="0"/>
        <v>0</v>
      </c>
      <c r="AB13" s="11">
        <f t="shared" si="0"/>
        <v>0</v>
      </c>
      <c r="AC13" s="11">
        <f t="shared" si="0"/>
        <v>0</v>
      </c>
      <c r="AD13" s="11">
        <f t="shared" si="0"/>
        <v>0</v>
      </c>
      <c r="AE13" s="11">
        <f t="shared" si="0"/>
        <v>0</v>
      </c>
      <c r="AF13" s="11">
        <f t="shared" si="0"/>
        <v>0</v>
      </c>
      <c r="AG13" s="11">
        <f t="shared" si="0"/>
        <v>0</v>
      </c>
      <c r="AH13" s="11">
        <f t="shared" si="0"/>
        <v>0</v>
      </c>
      <c r="AI13" s="11">
        <f t="shared" si="0"/>
        <v>0</v>
      </c>
      <c r="AJ13" s="11">
        <f t="shared" si="0"/>
        <v>0</v>
      </c>
      <c r="AK13" s="11">
        <f t="shared" si="0"/>
        <v>2.0385050962627407E-2</v>
      </c>
      <c r="AL13" s="11">
        <f t="shared" si="0"/>
        <v>1.5449438202247191E-2</v>
      </c>
      <c r="AM13" s="11">
        <f t="shared" si="0"/>
        <v>9.5923261390887284E-3</v>
      </c>
      <c r="AN13" s="11">
        <f t="shared" si="0"/>
        <v>1.4014014014014014E-2</v>
      </c>
      <c r="AO13" s="11">
        <f t="shared" si="0"/>
        <v>1.5037593984962405E-2</v>
      </c>
      <c r="AP13" s="11">
        <f t="shared" si="0"/>
        <v>1.2987012987012988E-2</v>
      </c>
      <c r="AQ13" s="11">
        <f t="shared" si="1"/>
        <v>1.5384615384615385E-2</v>
      </c>
      <c r="AR13" s="11">
        <f t="shared" si="1"/>
        <v>8.4745762711864406E-3</v>
      </c>
      <c r="AS13" s="11">
        <f t="shared" si="1"/>
        <v>1.3404825737265416E-2</v>
      </c>
      <c r="AT13" s="11"/>
      <c r="AU13" s="35"/>
      <c r="AV13" s="2">
        <v>120</v>
      </c>
      <c r="AW13" s="15">
        <f t="shared" si="2"/>
        <v>0</v>
      </c>
      <c r="AX13" s="15">
        <f t="shared" si="3"/>
        <v>0</v>
      </c>
      <c r="AY13" s="15">
        <f t="shared" si="4"/>
        <v>0</v>
      </c>
      <c r="AZ13" s="15">
        <f t="shared" si="5"/>
        <v>0</v>
      </c>
      <c r="BA13" s="15">
        <f t="shared" si="6"/>
        <v>0</v>
      </c>
      <c r="BB13" s="15">
        <f t="shared" si="7"/>
        <v>1.5142271767987775E-2</v>
      </c>
      <c r="BC13" s="15">
        <f t="shared" si="8"/>
        <v>1.4014014014014014E-2</v>
      </c>
      <c r="BD13" s="15">
        <f t="shared" si="9"/>
        <v>1.4012303485987697E-2</v>
      </c>
      <c r="BE13" s="15">
        <f t="shared" si="10"/>
        <v>1.2421339131022413E-2</v>
      </c>
      <c r="BG13" s="35"/>
      <c r="BH13" s="2">
        <v>120</v>
      </c>
      <c r="BI13" s="17">
        <f t="shared" si="11"/>
        <v>0</v>
      </c>
      <c r="BJ13" s="17">
        <f t="shared" si="12"/>
        <v>1.3897482099752974E-2</v>
      </c>
      <c r="BK13" s="16">
        <f t="shared" si="13"/>
        <v>0</v>
      </c>
      <c r="BL13" s="16">
        <f t="shared" si="14"/>
        <v>1.1188182783715718E-3</v>
      </c>
      <c r="BM13" s="2">
        <f t="shared" si="15"/>
        <v>1.7745691375480874E-8</v>
      </c>
      <c r="BN13" s="2" t="s">
        <v>52</v>
      </c>
    </row>
    <row r="14" spans="1:67" ht="16" x14ac:dyDescent="0.2">
      <c r="B14" s="35"/>
      <c r="C14" s="2">
        <v>120</v>
      </c>
      <c r="D14" s="2">
        <v>140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9</v>
      </c>
      <c r="P14" s="2">
        <v>6</v>
      </c>
      <c r="Q14" s="2">
        <v>3</v>
      </c>
      <c r="R14" s="2">
        <v>10</v>
      </c>
      <c r="S14" s="2">
        <v>7</v>
      </c>
      <c r="T14" s="2">
        <v>2</v>
      </c>
      <c r="U14" s="2">
        <v>1</v>
      </c>
      <c r="V14" s="2">
        <v>0</v>
      </c>
      <c r="W14" s="2">
        <v>1</v>
      </c>
      <c r="Y14" s="35"/>
      <c r="Z14" s="2">
        <v>140</v>
      </c>
      <c r="AA14" s="11">
        <f t="shared" si="0"/>
        <v>0</v>
      </c>
      <c r="AB14" s="11">
        <f t="shared" si="0"/>
        <v>0</v>
      </c>
      <c r="AC14" s="11">
        <f t="shared" si="0"/>
        <v>0</v>
      </c>
      <c r="AD14" s="11">
        <f t="shared" si="0"/>
        <v>0</v>
      </c>
      <c r="AE14" s="11">
        <f t="shared" si="0"/>
        <v>0</v>
      </c>
      <c r="AF14" s="11">
        <f t="shared" si="0"/>
        <v>0</v>
      </c>
      <c r="AG14" s="11">
        <f t="shared" si="0"/>
        <v>0</v>
      </c>
      <c r="AH14" s="11">
        <f t="shared" si="0"/>
        <v>0</v>
      </c>
      <c r="AI14" s="11">
        <f t="shared" si="0"/>
        <v>0</v>
      </c>
      <c r="AJ14" s="11">
        <f t="shared" si="0"/>
        <v>0</v>
      </c>
      <c r="AK14" s="11">
        <f t="shared" si="0"/>
        <v>1.0192525481313703E-2</v>
      </c>
      <c r="AL14" s="11">
        <f t="shared" si="0"/>
        <v>8.4269662921348312E-3</v>
      </c>
      <c r="AM14" s="11">
        <f t="shared" si="0"/>
        <v>7.1942446043165471E-3</v>
      </c>
      <c r="AN14" s="11">
        <f t="shared" si="0"/>
        <v>1.001001001001001E-2</v>
      </c>
      <c r="AO14" s="11">
        <f t="shared" si="0"/>
        <v>1.3157894736842105E-2</v>
      </c>
      <c r="AP14" s="11">
        <f t="shared" si="0"/>
        <v>4.329004329004329E-3</v>
      </c>
      <c r="AQ14" s="11">
        <f t="shared" si="1"/>
        <v>2.5641025641025641E-3</v>
      </c>
      <c r="AR14" s="11">
        <f t="shared" si="1"/>
        <v>0</v>
      </c>
      <c r="AS14" s="11">
        <f t="shared" si="1"/>
        <v>2.6809651474530832E-3</v>
      </c>
      <c r="AT14" s="11"/>
      <c r="AU14" s="35"/>
      <c r="AV14" s="2">
        <v>140</v>
      </c>
      <c r="AW14" s="15">
        <f t="shared" si="2"/>
        <v>0</v>
      </c>
      <c r="AX14" s="15">
        <f t="shared" si="3"/>
        <v>0</v>
      </c>
      <c r="AY14" s="15">
        <f t="shared" si="4"/>
        <v>0</v>
      </c>
      <c r="AZ14" s="15">
        <f t="shared" si="5"/>
        <v>0</v>
      </c>
      <c r="BA14" s="15">
        <f t="shared" si="6"/>
        <v>0</v>
      </c>
      <c r="BB14" s="15">
        <f t="shared" si="7"/>
        <v>8.6045787925883611E-3</v>
      </c>
      <c r="BC14" s="15">
        <f t="shared" si="8"/>
        <v>1.001001001001001E-2</v>
      </c>
      <c r="BD14" s="15">
        <f t="shared" si="9"/>
        <v>8.7434495329232163E-3</v>
      </c>
      <c r="BE14" s="15">
        <f t="shared" si="10"/>
        <v>1.7483559038518823E-3</v>
      </c>
      <c r="BG14" s="35"/>
      <c r="BH14" s="2">
        <v>140</v>
      </c>
      <c r="BI14" s="17">
        <f t="shared" si="11"/>
        <v>0</v>
      </c>
      <c r="BJ14" s="17">
        <f t="shared" si="12"/>
        <v>7.2765985598433674E-3</v>
      </c>
      <c r="BK14" s="16">
        <f t="shared" si="13"/>
        <v>0</v>
      </c>
      <c r="BL14" s="16">
        <f t="shared" si="14"/>
        <v>3.739348797817281E-3</v>
      </c>
      <c r="BM14" s="2">
        <f t="shared" si="15"/>
        <v>3.0400923639444855E-3</v>
      </c>
      <c r="BN14" s="2" t="s">
        <v>52</v>
      </c>
    </row>
    <row r="15" spans="1:67" ht="16" x14ac:dyDescent="0.2">
      <c r="B15" s="35"/>
      <c r="C15" s="2">
        <v>140</v>
      </c>
      <c r="D15" s="2">
        <v>160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2</v>
      </c>
      <c r="P15" s="2">
        <v>0</v>
      </c>
      <c r="Q15" s="2">
        <v>2</v>
      </c>
      <c r="R15" s="2">
        <v>3</v>
      </c>
      <c r="S15" s="2">
        <v>1</v>
      </c>
      <c r="T15" s="2">
        <v>0</v>
      </c>
      <c r="U15" s="2">
        <v>0</v>
      </c>
      <c r="V15" s="2">
        <v>0</v>
      </c>
      <c r="W15" s="2">
        <v>1</v>
      </c>
      <c r="Y15" s="35"/>
      <c r="Z15" s="2">
        <v>160</v>
      </c>
      <c r="AA15" s="11">
        <f t="shared" si="0"/>
        <v>0</v>
      </c>
      <c r="AB15" s="11">
        <f t="shared" si="0"/>
        <v>0</v>
      </c>
      <c r="AC15" s="11">
        <f t="shared" si="0"/>
        <v>0</v>
      </c>
      <c r="AD15" s="11">
        <f t="shared" si="0"/>
        <v>0</v>
      </c>
      <c r="AE15" s="11">
        <f t="shared" si="0"/>
        <v>0</v>
      </c>
      <c r="AF15" s="11">
        <f t="shared" si="0"/>
        <v>0</v>
      </c>
      <c r="AG15" s="11">
        <f t="shared" si="0"/>
        <v>0</v>
      </c>
      <c r="AH15" s="11">
        <f t="shared" si="0"/>
        <v>0</v>
      </c>
      <c r="AI15" s="11">
        <f t="shared" si="0"/>
        <v>0</v>
      </c>
      <c r="AJ15" s="11">
        <f t="shared" si="0"/>
        <v>0</v>
      </c>
      <c r="AK15" s="11">
        <f t="shared" si="0"/>
        <v>2.2650056625141564E-3</v>
      </c>
      <c r="AL15" s="11">
        <f t="shared" si="0"/>
        <v>0</v>
      </c>
      <c r="AM15" s="11">
        <f t="shared" si="0"/>
        <v>4.7961630695443642E-3</v>
      </c>
      <c r="AN15" s="11">
        <f t="shared" si="0"/>
        <v>3.003003003003003E-3</v>
      </c>
      <c r="AO15" s="11">
        <f t="shared" si="0"/>
        <v>1.8796992481203006E-3</v>
      </c>
      <c r="AP15" s="11">
        <f t="shared" si="0"/>
        <v>0</v>
      </c>
      <c r="AQ15" s="11">
        <f t="shared" si="1"/>
        <v>0</v>
      </c>
      <c r="AR15" s="11">
        <f t="shared" si="1"/>
        <v>0</v>
      </c>
      <c r="AS15" s="11">
        <f t="shared" si="1"/>
        <v>2.6809651474530832E-3</v>
      </c>
      <c r="AT15" s="11"/>
      <c r="AU15" s="35"/>
      <c r="AV15" s="2">
        <v>160</v>
      </c>
      <c r="AW15" s="15">
        <f t="shared" si="2"/>
        <v>0</v>
      </c>
      <c r="AX15" s="15">
        <f t="shared" si="3"/>
        <v>0</v>
      </c>
      <c r="AY15" s="15">
        <f t="shared" si="4"/>
        <v>0</v>
      </c>
      <c r="AZ15" s="15">
        <f t="shared" si="5"/>
        <v>0</v>
      </c>
      <c r="BA15" s="15">
        <f t="shared" si="6"/>
        <v>0</v>
      </c>
      <c r="BB15" s="15">
        <f t="shared" si="7"/>
        <v>2.3537229106861735E-3</v>
      </c>
      <c r="BC15" s="15">
        <f t="shared" si="8"/>
        <v>3.003003003003003E-3</v>
      </c>
      <c r="BD15" s="15">
        <f t="shared" si="9"/>
        <v>9.3984962406015032E-4</v>
      </c>
      <c r="BE15" s="15">
        <f t="shared" si="10"/>
        <v>8.9365504915102768E-4</v>
      </c>
      <c r="BG15" s="35"/>
      <c r="BH15" s="2">
        <v>160</v>
      </c>
      <c r="BI15" s="17">
        <f t="shared" si="11"/>
        <v>0</v>
      </c>
      <c r="BJ15" s="17">
        <f t="shared" si="12"/>
        <v>1.7975576467250886E-3</v>
      </c>
      <c r="BK15" s="16">
        <f t="shared" si="13"/>
        <v>0</v>
      </c>
      <c r="BL15" s="16">
        <f t="shared" si="14"/>
        <v>1.0512090286671223E-3</v>
      </c>
      <c r="BM15" s="2">
        <f t="shared" si="15"/>
        <v>5.9460365534598726E-3</v>
      </c>
      <c r="BN15" s="2" t="s">
        <v>51</v>
      </c>
    </row>
    <row r="16" spans="1:67" ht="16" x14ac:dyDescent="0.2">
      <c r="B16" s="35"/>
      <c r="C16" s="2">
        <v>160</v>
      </c>
      <c r="D16" s="2">
        <v>180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</v>
      </c>
      <c r="P16" s="2">
        <v>0</v>
      </c>
      <c r="Q16" s="2">
        <v>3</v>
      </c>
      <c r="R16" s="2">
        <v>1</v>
      </c>
      <c r="S16" s="2">
        <v>1</v>
      </c>
      <c r="T16" s="2">
        <v>0</v>
      </c>
      <c r="U16" s="2">
        <v>0</v>
      </c>
      <c r="V16" s="2">
        <v>0</v>
      </c>
      <c r="W16" s="2">
        <v>0</v>
      </c>
      <c r="Y16" s="35"/>
      <c r="Z16" s="2">
        <v>180</v>
      </c>
      <c r="AA16" s="11">
        <f t="shared" si="0"/>
        <v>0</v>
      </c>
      <c r="AB16" s="11">
        <f t="shared" si="0"/>
        <v>0</v>
      </c>
      <c r="AC16" s="11">
        <f t="shared" si="0"/>
        <v>0</v>
      </c>
      <c r="AD16" s="11">
        <f t="shared" si="0"/>
        <v>0</v>
      </c>
      <c r="AE16" s="11">
        <f t="shared" si="0"/>
        <v>0</v>
      </c>
      <c r="AF16" s="11">
        <f t="shared" si="0"/>
        <v>0</v>
      </c>
      <c r="AG16" s="11">
        <f t="shared" si="0"/>
        <v>0</v>
      </c>
      <c r="AH16" s="11">
        <f t="shared" si="0"/>
        <v>0</v>
      </c>
      <c r="AI16" s="11">
        <f t="shared" si="0"/>
        <v>0</v>
      </c>
      <c r="AJ16" s="11">
        <f t="shared" si="0"/>
        <v>0</v>
      </c>
      <c r="AK16" s="11">
        <f t="shared" si="0"/>
        <v>1.1325028312570782E-3</v>
      </c>
      <c r="AL16" s="11">
        <f t="shared" si="0"/>
        <v>0</v>
      </c>
      <c r="AM16" s="11">
        <f t="shared" si="0"/>
        <v>7.1942446043165471E-3</v>
      </c>
      <c r="AN16" s="11">
        <f t="shared" si="0"/>
        <v>1.001001001001001E-3</v>
      </c>
      <c r="AO16" s="11">
        <f t="shared" si="0"/>
        <v>1.8796992481203006E-3</v>
      </c>
      <c r="AP16" s="11">
        <f t="shared" si="0"/>
        <v>0</v>
      </c>
      <c r="AQ16" s="11">
        <f t="shared" si="1"/>
        <v>0</v>
      </c>
      <c r="AR16" s="11">
        <f t="shared" si="1"/>
        <v>0</v>
      </c>
      <c r="AS16" s="11">
        <f t="shared" si="1"/>
        <v>0</v>
      </c>
      <c r="AT16" s="11"/>
      <c r="AU16" s="35"/>
      <c r="AV16" s="2">
        <v>180</v>
      </c>
      <c r="AW16" s="15">
        <f t="shared" si="2"/>
        <v>0</v>
      </c>
      <c r="AX16" s="15">
        <f t="shared" si="3"/>
        <v>0</v>
      </c>
      <c r="AY16" s="15">
        <f t="shared" si="4"/>
        <v>0</v>
      </c>
      <c r="AZ16" s="15">
        <f t="shared" si="5"/>
        <v>0</v>
      </c>
      <c r="BA16" s="15">
        <f t="shared" si="6"/>
        <v>0</v>
      </c>
      <c r="BB16" s="15">
        <f t="shared" si="7"/>
        <v>2.7755824785245416E-3</v>
      </c>
      <c r="BC16" s="15">
        <f t="shared" si="8"/>
        <v>1.001001001001001E-3</v>
      </c>
      <c r="BD16" s="15">
        <f t="shared" si="9"/>
        <v>9.3984962406015032E-4</v>
      </c>
      <c r="BE16" s="15">
        <f t="shared" si="10"/>
        <v>0</v>
      </c>
      <c r="BG16" s="35"/>
      <c r="BH16" s="2">
        <v>180</v>
      </c>
      <c r="BI16" s="17">
        <f t="shared" si="11"/>
        <v>0</v>
      </c>
      <c r="BJ16" s="17">
        <f t="shared" si="12"/>
        <v>1.1791082758964232E-3</v>
      </c>
      <c r="BK16" s="16">
        <f t="shared" si="13"/>
        <v>0</v>
      </c>
      <c r="BL16" s="16">
        <f t="shared" si="14"/>
        <v>1.1587339513155017E-3</v>
      </c>
      <c r="BM16" s="2">
        <f t="shared" si="15"/>
        <v>5.3619929761407052E-2</v>
      </c>
    </row>
    <row r="17" spans="2:65" ht="16" x14ac:dyDescent="0.2">
      <c r="B17" s="35"/>
      <c r="C17" s="2">
        <v>180</v>
      </c>
      <c r="D17" s="2">
        <v>200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1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Y17" s="35"/>
      <c r="Z17" s="2">
        <v>200</v>
      </c>
      <c r="AA17" s="11">
        <f t="shared" si="0"/>
        <v>0</v>
      </c>
      <c r="AB17" s="11">
        <f t="shared" si="0"/>
        <v>0</v>
      </c>
      <c r="AC17" s="11">
        <f t="shared" si="0"/>
        <v>0</v>
      </c>
      <c r="AD17" s="11">
        <f t="shared" si="0"/>
        <v>0</v>
      </c>
      <c r="AE17" s="11">
        <f t="shared" si="0"/>
        <v>0</v>
      </c>
      <c r="AF17" s="11">
        <f t="shared" si="0"/>
        <v>0</v>
      </c>
      <c r="AG17" s="11">
        <f t="shared" si="0"/>
        <v>0</v>
      </c>
      <c r="AH17" s="11">
        <f t="shared" si="0"/>
        <v>0</v>
      </c>
      <c r="AI17" s="11">
        <f t="shared" si="0"/>
        <v>0</v>
      </c>
      <c r="AJ17" s="11">
        <f t="shared" si="0"/>
        <v>0</v>
      </c>
      <c r="AK17" s="11">
        <f t="shared" si="0"/>
        <v>0</v>
      </c>
      <c r="AL17" s="11">
        <f t="shared" si="0"/>
        <v>0</v>
      </c>
      <c r="AM17" s="11">
        <f t="shared" si="0"/>
        <v>2.3980815347721821E-3</v>
      </c>
      <c r="AN17" s="11">
        <f t="shared" si="0"/>
        <v>0</v>
      </c>
      <c r="AO17" s="11">
        <f t="shared" si="0"/>
        <v>0</v>
      </c>
      <c r="AP17" s="11">
        <f t="shared" si="0"/>
        <v>0</v>
      </c>
      <c r="AQ17" s="11">
        <f t="shared" si="1"/>
        <v>0</v>
      </c>
      <c r="AR17" s="11">
        <f t="shared" si="1"/>
        <v>0</v>
      </c>
      <c r="AS17" s="11">
        <f t="shared" si="1"/>
        <v>0</v>
      </c>
      <c r="AT17" s="11"/>
      <c r="AU17" s="35"/>
      <c r="AV17" s="2">
        <v>200</v>
      </c>
      <c r="AW17" s="15">
        <f t="shared" si="2"/>
        <v>0</v>
      </c>
      <c r="AX17" s="15">
        <f t="shared" si="3"/>
        <v>0</v>
      </c>
      <c r="AY17" s="15">
        <f t="shared" si="4"/>
        <v>0</v>
      </c>
      <c r="AZ17" s="15">
        <f t="shared" si="5"/>
        <v>0</v>
      </c>
      <c r="BA17" s="15">
        <f t="shared" si="6"/>
        <v>0</v>
      </c>
      <c r="BB17" s="15">
        <f t="shared" si="7"/>
        <v>7.993605115907274E-4</v>
      </c>
      <c r="BC17" s="15">
        <f t="shared" si="8"/>
        <v>0</v>
      </c>
      <c r="BD17" s="15">
        <f t="shared" si="9"/>
        <v>0</v>
      </c>
      <c r="BE17" s="15">
        <f t="shared" si="10"/>
        <v>0</v>
      </c>
      <c r="BG17" s="35"/>
      <c r="BH17" s="2">
        <v>200</v>
      </c>
      <c r="BI17" s="17">
        <f t="shared" si="11"/>
        <v>0</v>
      </c>
      <c r="BJ17" s="17">
        <f t="shared" si="12"/>
        <v>1.9984012789768185E-4</v>
      </c>
      <c r="BK17" s="16">
        <f t="shared" si="13"/>
        <v>0</v>
      </c>
      <c r="BL17" s="16">
        <f t="shared" si="14"/>
        <v>3.996802557953637E-4</v>
      </c>
      <c r="BM17" s="2">
        <f t="shared" si="15"/>
        <v>0.29235199244023846</v>
      </c>
    </row>
    <row r="18" spans="2:65" ht="16" x14ac:dyDescent="0.2"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S18" s="11"/>
      <c r="AW18" s="15"/>
      <c r="AX18" s="15"/>
      <c r="AY18" s="15"/>
      <c r="AZ18" s="15"/>
      <c r="BA18" s="15"/>
      <c r="BB18" s="15"/>
      <c r="BC18" s="15"/>
      <c r="BD18" s="15"/>
      <c r="BE18" s="15"/>
      <c r="BI18" s="15"/>
      <c r="BJ18" s="15"/>
      <c r="BK18" s="11"/>
      <c r="BL18" s="11"/>
    </row>
    <row r="19" spans="2:65" ht="16" x14ac:dyDescent="0.2">
      <c r="E19" s="32" t="s">
        <v>53</v>
      </c>
      <c r="F19" s="32"/>
      <c r="G19" s="32"/>
      <c r="H19" s="32"/>
      <c r="I19" s="32"/>
      <c r="J19" s="32"/>
      <c r="K19" s="32"/>
      <c r="L19" s="32"/>
      <c r="M19" s="32"/>
      <c r="N19" s="32"/>
      <c r="O19" s="33" t="s">
        <v>85</v>
      </c>
      <c r="P19" s="33"/>
      <c r="Q19" s="33"/>
      <c r="R19" s="33"/>
      <c r="S19" s="33"/>
      <c r="T19" s="33"/>
      <c r="U19" s="33"/>
      <c r="V19" s="33"/>
      <c r="W19" s="33"/>
      <c r="AA19" s="34" t="s">
        <v>53</v>
      </c>
      <c r="AB19" s="34"/>
      <c r="AC19" s="34"/>
      <c r="AD19" s="34"/>
      <c r="AE19" s="34"/>
      <c r="AF19" s="34"/>
      <c r="AG19" s="34"/>
      <c r="AH19" s="34"/>
      <c r="AI19" s="34"/>
      <c r="AJ19" s="34"/>
      <c r="AK19" s="33" t="s">
        <v>85</v>
      </c>
      <c r="AL19" s="33"/>
      <c r="AM19" s="33"/>
      <c r="AN19" s="33"/>
      <c r="AO19" s="33"/>
      <c r="AP19" s="33"/>
      <c r="AQ19" s="33"/>
      <c r="AR19" s="33"/>
      <c r="AS19" s="33"/>
      <c r="AW19" s="15"/>
      <c r="AX19" s="15"/>
      <c r="AY19" s="15"/>
      <c r="AZ19" s="15"/>
      <c r="BA19" s="15"/>
      <c r="BB19" s="15"/>
      <c r="BC19" s="15"/>
      <c r="BD19" s="15"/>
      <c r="BE19" s="15"/>
      <c r="BI19" s="15"/>
      <c r="BJ19" s="15"/>
      <c r="BK19" s="11"/>
      <c r="BL19" s="11"/>
    </row>
    <row r="20" spans="2:65" ht="16" x14ac:dyDescent="0.2"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W20" s="15"/>
      <c r="AX20" s="15"/>
      <c r="AY20" s="15"/>
      <c r="AZ20" s="15"/>
      <c r="BA20" s="15"/>
      <c r="BB20" s="15"/>
      <c r="BC20" s="15"/>
      <c r="BD20" s="15"/>
      <c r="BE20" s="15"/>
      <c r="BI20" s="15"/>
      <c r="BJ20" s="15"/>
      <c r="BK20" s="11"/>
      <c r="BL20" s="11"/>
    </row>
    <row r="21" spans="2:65" ht="16" x14ac:dyDescent="0.2"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W21" s="15"/>
      <c r="AX21" s="15"/>
      <c r="AY21" s="15"/>
      <c r="AZ21" s="15"/>
      <c r="BA21" s="15"/>
      <c r="BB21" s="15"/>
      <c r="BC21" s="15"/>
      <c r="BD21" s="15"/>
      <c r="BE21" s="15"/>
      <c r="BI21" s="15"/>
      <c r="BJ21" s="15"/>
      <c r="BK21" s="11"/>
      <c r="BL21" s="11"/>
    </row>
    <row r="22" spans="2:65" ht="16" x14ac:dyDescent="0.2"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W22" s="15"/>
      <c r="AX22" s="15"/>
      <c r="AY22" s="15"/>
      <c r="AZ22" s="15"/>
      <c r="BA22" s="15"/>
      <c r="BB22" s="15"/>
      <c r="BC22" s="15"/>
      <c r="BD22" s="15"/>
      <c r="BE22" s="15"/>
      <c r="BI22" s="15"/>
      <c r="BJ22" s="15"/>
      <c r="BK22" s="11"/>
      <c r="BL22" s="11"/>
    </row>
    <row r="23" spans="2:65" ht="16" x14ac:dyDescent="0.2"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W23" s="15"/>
      <c r="AX23" s="15"/>
      <c r="AY23" s="15"/>
      <c r="AZ23" s="15"/>
      <c r="BA23" s="15"/>
      <c r="BB23" s="15"/>
      <c r="BC23" s="15"/>
      <c r="BD23" s="15"/>
      <c r="BE23" s="15"/>
      <c r="BI23" s="15"/>
      <c r="BJ23" s="15"/>
      <c r="BK23" s="11"/>
      <c r="BL23" s="11"/>
    </row>
    <row r="24" spans="2:65" ht="16" x14ac:dyDescent="0.2"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W24" s="15"/>
      <c r="AX24" s="15"/>
      <c r="AY24" s="15"/>
      <c r="AZ24" s="15"/>
      <c r="BA24" s="15"/>
      <c r="BB24" s="15"/>
      <c r="BC24" s="15"/>
      <c r="BD24" s="15"/>
      <c r="BE24" s="15"/>
      <c r="BI24" s="15"/>
      <c r="BJ24" s="15"/>
      <c r="BK24" s="11"/>
      <c r="BL24" s="11"/>
    </row>
    <row r="25" spans="2:65" ht="16" x14ac:dyDescent="0.2"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W25" s="15"/>
      <c r="AX25" s="15"/>
      <c r="AY25" s="15"/>
      <c r="AZ25" s="15"/>
      <c r="BA25" s="15"/>
      <c r="BB25" s="15"/>
      <c r="BC25" s="15"/>
      <c r="BD25" s="15"/>
      <c r="BE25" s="15"/>
      <c r="BI25" s="15"/>
      <c r="BJ25" s="15"/>
      <c r="BK25" s="11"/>
      <c r="BL25" s="11"/>
    </row>
    <row r="26" spans="2:65" ht="16" x14ac:dyDescent="0.2"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W26" s="15"/>
      <c r="AX26" s="15"/>
      <c r="AY26" s="15"/>
      <c r="AZ26" s="15"/>
      <c r="BA26" s="15"/>
      <c r="BB26" s="15"/>
      <c r="BC26" s="15"/>
      <c r="BD26" s="15"/>
      <c r="BE26" s="15"/>
      <c r="BI26" s="15"/>
      <c r="BJ26" s="15"/>
      <c r="BK26" s="11"/>
      <c r="BL26" s="11"/>
    </row>
  </sheetData>
  <mergeCells count="32">
    <mergeCell ref="E19:N19"/>
    <mergeCell ref="O19:W19"/>
    <mergeCell ref="AA19:AJ19"/>
    <mergeCell ref="AK19:AS19"/>
    <mergeCell ref="BI5:BJ5"/>
    <mergeCell ref="C6:D6"/>
    <mergeCell ref="Y7:Y17"/>
    <mergeCell ref="AU7:AU17"/>
    <mergeCell ref="BG7:BG17"/>
    <mergeCell ref="B8:B17"/>
    <mergeCell ref="AK4:AM4"/>
    <mergeCell ref="AO4:AP4"/>
    <mergeCell ref="AQ4:AS4"/>
    <mergeCell ref="C5:D5"/>
    <mergeCell ref="AW5:AZ5"/>
    <mergeCell ref="BA5:BE5"/>
    <mergeCell ref="S4:T4"/>
    <mergeCell ref="U4:W4"/>
    <mergeCell ref="AA4:AB4"/>
    <mergeCell ref="AC4:AD4"/>
    <mergeCell ref="AF4:AH4"/>
    <mergeCell ref="AI4:AJ4"/>
    <mergeCell ref="E3:N3"/>
    <mergeCell ref="O3:W3"/>
    <mergeCell ref="AA3:AJ3"/>
    <mergeCell ref="AK3:AS3"/>
    <mergeCell ref="C4:D4"/>
    <mergeCell ref="E4:F4"/>
    <mergeCell ref="G4:H4"/>
    <mergeCell ref="J4:L4"/>
    <mergeCell ref="M4:N4"/>
    <mergeCell ref="O4:Q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D4446-4695-1149-82F1-7D65390FEC23}">
  <dimension ref="A1:O10"/>
  <sheetViews>
    <sheetView topLeftCell="B1" workbookViewId="0">
      <selection activeCell="M16" sqref="M16"/>
    </sheetView>
  </sheetViews>
  <sheetFormatPr baseColWidth="10" defaultColWidth="8.83203125" defaultRowHeight="15" x14ac:dyDescent="0.2"/>
  <cols>
    <col min="1" max="1" width="18.83203125" style="2" customWidth="1"/>
    <col min="2" max="2" width="24.6640625" style="2" customWidth="1"/>
    <col min="3" max="8" width="11.83203125" style="2" customWidth="1"/>
    <col min="9" max="11" width="13.6640625" style="2" customWidth="1"/>
    <col min="12" max="14" width="11.83203125" style="2" customWidth="1"/>
    <col min="15" max="16384" width="8.83203125" style="2"/>
  </cols>
  <sheetData>
    <row r="1" spans="1:15" x14ac:dyDescent="0.2">
      <c r="A1" s="2" t="s">
        <v>116</v>
      </c>
    </row>
    <row r="2" spans="1:15" x14ac:dyDescent="0.2">
      <c r="C2" s="36" t="s">
        <v>117</v>
      </c>
      <c r="D2" s="36"/>
      <c r="E2" s="36"/>
      <c r="F2" s="36"/>
      <c r="G2" s="36"/>
      <c r="H2" s="22"/>
      <c r="I2" s="37" t="s">
        <v>4</v>
      </c>
      <c r="J2" s="37"/>
      <c r="K2" s="37"/>
      <c r="L2" s="37"/>
      <c r="M2" s="23"/>
    </row>
    <row r="3" spans="1:15" x14ac:dyDescent="0.2">
      <c r="B3" s="2" t="s">
        <v>68</v>
      </c>
      <c r="C3" s="2" t="s">
        <v>118</v>
      </c>
      <c r="D3" s="2" t="s">
        <v>119</v>
      </c>
      <c r="E3" s="2" t="s">
        <v>120</v>
      </c>
      <c r="F3" s="2" t="s">
        <v>121</v>
      </c>
      <c r="G3" s="2" t="s">
        <v>28</v>
      </c>
      <c r="H3" s="2" t="s">
        <v>122</v>
      </c>
      <c r="I3" s="2" t="s">
        <v>9</v>
      </c>
      <c r="J3" s="2" t="s">
        <v>10</v>
      </c>
      <c r="K3" s="2" t="s">
        <v>108</v>
      </c>
      <c r="L3" s="2" t="s">
        <v>28</v>
      </c>
      <c r="M3" s="2" t="s">
        <v>64</v>
      </c>
      <c r="N3" s="2" t="s">
        <v>123</v>
      </c>
    </row>
    <row r="4" spans="1:15" x14ac:dyDescent="0.2">
      <c r="B4" s="2" t="s">
        <v>124</v>
      </c>
      <c r="C4" s="2">
        <v>213</v>
      </c>
      <c r="D4" s="2">
        <v>221</v>
      </c>
      <c r="E4" s="2">
        <v>316</v>
      </c>
      <c r="F4" s="2">
        <v>195</v>
      </c>
      <c r="I4" s="2">
        <v>260</v>
      </c>
      <c r="J4" s="2">
        <v>213</v>
      </c>
      <c r="K4" s="2">
        <v>145</v>
      </c>
      <c r="N4" s="2" t="s">
        <v>69</v>
      </c>
    </row>
    <row r="5" spans="1:15" x14ac:dyDescent="0.2">
      <c r="B5" s="2" t="s">
        <v>125</v>
      </c>
      <c r="C5" s="2">
        <v>45</v>
      </c>
      <c r="D5" s="2">
        <v>32</v>
      </c>
      <c r="E5" s="2">
        <v>40</v>
      </c>
      <c r="F5" s="2">
        <v>39</v>
      </c>
      <c r="I5" s="2">
        <v>81</v>
      </c>
      <c r="J5" s="2">
        <v>48</v>
      </c>
      <c r="K5" s="2">
        <v>32</v>
      </c>
    </row>
    <row r="6" spans="1:15" x14ac:dyDescent="0.2">
      <c r="B6" s="2" t="s">
        <v>126</v>
      </c>
      <c r="C6" s="2">
        <v>4</v>
      </c>
      <c r="D6" s="2">
        <v>4</v>
      </c>
      <c r="E6" s="2">
        <v>4</v>
      </c>
      <c r="F6" s="2">
        <v>5</v>
      </c>
      <c r="I6" s="2">
        <v>30</v>
      </c>
      <c r="J6" s="2">
        <v>16</v>
      </c>
      <c r="K6" s="2">
        <v>11</v>
      </c>
    </row>
    <row r="7" spans="1:15" ht="16" x14ac:dyDescent="0.2">
      <c r="A7" s="1" t="s">
        <v>127</v>
      </c>
      <c r="B7" s="2" t="s">
        <v>128</v>
      </c>
      <c r="C7" s="11">
        <f>C6/C5</f>
        <v>8.8888888888888892E-2</v>
      </c>
      <c r="D7" s="11">
        <f t="shared" ref="D7:K7" si="0">D6/D5</f>
        <v>0.125</v>
      </c>
      <c r="E7" s="11">
        <f t="shared" si="0"/>
        <v>0.1</v>
      </c>
      <c r="F7" s="11">
        <f t="shared" si="0"/>
        <v>0.12820512820512819</v>
      </c>
      <c r="G7" s="11">
        <f>AVERAGE(C7:F7)</f>
        <v>0.11052350427350427</v>
      </c>
      <c r="H7" s="11">
        <f>STDEV(C7:F7)</f>
        <v>1.9157326522015215E-2</v>
      </c>
      <c r="I7" s="11">
        <f t="shared" si="0"/>
        <v>0.37037037037037035</v>
      </c>
      <c r="J7" s="11">
        <f t="shared" si="0"/>
        <v>0.33333333333333331</v>
      </c>
      <c r="K7" s="11">
        <f t="shared" si="0"/>
        <v>0.34375</v>
      </c>
      <c r="L7" s="11">
        <f>AVERAGE(I7:K7)</f>
        <v>0.34915123456790126</v>
      </c>
      <c r="M7" s="11">
        <f>STDEV(I7:K7)</f>
        <v>1.9100144744578027E-2</v>
      </c>
      <c r="N7" s="2">
        <f>_xlfn.T.TEST(C7:F7,I7:K7,2,2)</f>
        <v>1.5713686207536018E-5</v>
      </c>
      <c r="O7" s="2" t="s">
        <v>52</v>
      </c>
    </row>
    <row r="8" spans="1:15" x14ac:dyDescent="0.2">
      <c r="B8" s="2" t="s">
        <v>129</v>
      </c>
      <c r="C8" s="2">
        <v>19</v>
      </c>
      <c r="D8" s="2">
        <v>28</v>
      </c>
      <c r="E8" s="2">
        <v>39</v>
      </c>
      <c r="F8" s="2">
        <v>17</v>
      </c>
      <c r="I8" s="2">
        <v>33</v>
      </c>
      <c r="J8" s="2">
        <v>33</v>
      </c>
      <c r="K8" s="2">
        <v>24</v>
      </c>
    </row>
    <row r="9" spans="1:15" x14ac:dyDescent="0.2">
      <c r="B9" s="2" t="s">
        <v>130</v>
      </c>
      <c r="C9" s="2">
        <v>6</v>
      </c>
      <c r="D9" s="2">
        <v>9</v>
      </c>
      <c r="E9" s="2">
        <v>18</v>
      </c>
      <c r="F9" s="2">
        <v>8</v>
      </c>
      <c r="I9" s="2">
        <v>23</v>
      </c>
      <c r="J9" s="2">
        <v>21</v>
      </c>
      <c r="K9" s="2">
        <v>11</v>
      </c>
    </row>
    <row r="10" spans="1:15" ht="16" x14ac:dyDescent="0.2">
      <c r="A10" s="1" t="s">
        <v>131</v>
      </c>
      <c r="B10" s="2" t="s">
        <v>132</v>
      </c>
      <c r="C10" s="11">
        <f>C9/C8</f>
        <v>0.31578947368421051</v>
      </c>
      <c r="D10" s="11">
        <f t="shared" ref="D10:K10" si="1">D9/D8</f>
        <v>0.32142857142857145</v>
      </c>
      <c r="E10" s="11">
        <f t="shared" si="1"/>
        <v>0.46153846153846156</v>
      </c>
      <c r="F10" s="11">
        <f t="shared" si="1"/>
        <v>0.47058823529411764</v>
      </c>
      <c r="G10" s="11">
        <f>AVERAGE(C10:F10)</f>
        <v>0.39233618548634031</v>
      </c>
      <c r="H10" s="11">
        <f>STDEV(C10:F10)</f>
        <v>8.5244016660010871E-2</v>
      </c>
      <c r="I10" s="11">
        <f t="shared" si="1"/>
        <v>0.69696969696969702</v>
      </c>
      <c r="J10" s="11">
        <f t="shared" si="1"/>
        <v>0.63636363636363635</v>
      </c>
      <c r="K10" s="11">
        <f t="shared" si="1"/>
        <v>0.45833333333333331</v>
      </c>
      <c r="L10" s="11">
        <f>AVERAGE(I10:K10)</f>
        <v>0.59722222222222221</v>
      </c>
      <c r="M10" s="11">
        <f>STDEV(I10:K10)</f>
        <v>0.12403977683847621</v>
      </c>
      <c r="N10" s="2">
        <f>_xlfn.T.TEST(C10:F10,I10:K10,2,2)</f>
        <v>4.731650409831481E-2</v>
      </c>
      <c r="O10" s="2" t="s">
        <v>50</v>
      </c>
    </row>
  </sheetData>
  <mergeCells count="2">
    <mergeCell ref="C2:G2"/>
    <mergeCell ref="I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Fig4c</vt:lpstr>
      <vt:lpstr>Fig4d</vt:lpstr>
      <vt:lpstr>Fig4f</vt:lpstr>
      <vt:lpstr>Fig4g</vt:lpstr>
      <vt:lpstr>Fig4h</vt:lpstr>
      <vt:lpstr>Fig4 i&amp;j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Luders</dc:creator>
  <cp:lastModifiedBy>Jens Luders</cp:lastModifiedBy>
  <dcterms:created xsi:type="dcterms:W3CDTF">2021-07-28T10:58:40Z</dcterms:created>
  <dcterms:modified xsi:type="dcterms:W3CDTF">2021-07-28T11:43:11Z</dcterms:modified>
</cp:coreProperties>
</file>