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luders/G Drive IRB/Work in progress/Manuscripts/augmin ko mouse paper/RevCommons/Submission/Submission revised/eLife/eLife Figures revised/Source data files quantifications/"/>
    </mc:Choice>
  </mc:AlternateContent>
  <xr:revisionPtr revIDLastSave="0" documentId="8_{B3F9DB25-3BAD-8541-85A3-4C4B3ED4EBBE}" xr6:coauthVersionLast="36" xr6:coauthVersionMax="36" xr10:uidLastSave="{00000000-0000-0000-0000-000000000000}"/>
  <bookViews>
    <workbookView xWindow="2860" yWindow="2400" windowWidth="27240" windowHeight="16440" activeTab="1" xr2:uid="{C7F0CE76-E606-AE44-8B9C-3DF9E07B69C4}"/>
  </bookViews>
  <sheets>
    <sheet name="Fig5a" sheetId="2" r:id="rId1"/>
    <sheet name="Fig5d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AQ9" i="3"/>
  <c r="AP9" i="3"/>
  <c r="AP10" i="3" s="1"/>
  <c r="AK9" i="3"/>
  <c r="AJ9" i="3"/>
  <c r="AJ10" i="3" s="1"/>
  <c r="AE9" i="3"/>
  <c r="AD9" i="3"/>
  <c r="AD10" i="3" s="1"/>
  <c r="AB9" i="3"/>
  <c r="AA9" i="3"/>
  <c r="AA10" i="3" s="1"/>
  <c r="Y9" i="3"/>
  <c r="X9" i="3"/>
  <c r="X10" i="3" s="1"/>
  <c r="V9" i="3"/>
  <c r="U9" i="3"/>
  <c r="U10" i="3" s="1"/>
  <c r="S9" i="3"/>
  <c r="R9" i="3"/>
  <c r="R10" i="3" s="1"/>
  <c r="P9" i="3"/>
  <c r="O9" i="3"/>
  <c r="O10" i="3" s="1"/>
  <c r="M9" i="3"/>
  <c r="L9" i="3"/>
  <c r="L10" i="3" s="1"/>
  <c r="J9" i="3"/>
  <c r="I9" i="3"/>
  <c r="G9" i="3"/>
  <c r="F9" i="3"/>
  <c r="G10" i="3" s="1"/>
  <c r="D9" i="3"/>
  <c r="C9" i="3"/>
  <c r="D10" i="3" s="1"/>
  <c r="AK8" i="3"/>
  <c r="AJ8" i="3"/>
  <c r="AE8" i="3"/>
  <c r="AD8" i="3"/>
  <c r="AB8" i="3"/>
  <c r="AA8" i="3"/>
  <c r="Y8" i="3"/>
  <c r="X8" i="3"/>
  <c r="S8" i="3"/>
  <c r="R8" i="3"/>
  <c r="P8" i="3"/>
  <c r="O8" i="3"/>
  <c r="M8" i="3"/>
  <c r="L8" i="3"/>
  <c r="J8" i="3"/>
  <c r="I8" i="3"/>
  <c r="G8" i="3"/>
  <c r="F8" i="3"/>
  <c r="D8" i="3"/>
  <c r="C8" i="3"/>
  <c r="AN6" i="3"/>
  <c r="AN9" i="3" s="1"/>
  <c r="AM6" i="3"/>
  <c r="AM9" i="3" s="1"/>
  <c r="AM10" i="3" s="1"/>
  <c r="AH6" i="3"/>
  <c r="AH9" i="3" s="1"/>
  <c r="AG6" i="3"/>
  <c r="AG9" i="3" s="1"/>
  <c r="O10" i="2"/>
  <c r="X9" i="2"/>
  <c r="X10" i="2" s="1"/>
  <c r="S9" i="2"/>
  <c r="R9" i="2"/>
  <c r="R10" i="2" s="1"/>
  <c r="P9" i="2"/>
  <c r="O9" i="2"/>
  <c r="J9" i="2"/>
  <c r="I9" i="2"/>
  <c r="I10" i="2" s="1"/>
  <c r="G9" i="2"/>
  <c r="F9" i="2"/>
  <c r="F10" i="2" s="1"/>
  <c r="D9" i="2"/>
  <c r="C9" i="2"/>
  <c r="C10" i="2" s="1"/>
  <c r="S8" i="2"/>
  <c r="R8" i="2"/>
  <c r="P8" i="2"/>
  <c r="O8" i="2"/>
  <c r="J8" i="2"/>
  <c r="I8" i="2"/>
  <c r="G8" i="2"/>
  <c r="F8" i="2"/>
  <c r="D8" i="2"/>
  <c r="C8" i="2"/>
  <c r="V6" i="2"/>
  <c r="V9" i="2" s="1"/>
  <c r="U6" i="2"/>
  <c r="U9" i="2" s="1"/>
  <c r="M6" i="2"/>
  <c r="M9" i="2" s="1"/>
  <c r="L6" i="2"/>
  <c r="L9" i="2" s="1"/>
  <c r="L10" i="2" s="1"/>
  <c r="C17" i="2" l="1"/>
  <c r="C16" i="2"/>
  <c r="F17" i="3"/>
  <c r="F18" i="3"/>
  <c r="D23" i="3"/>
  <c r="D17" i="3"/>
  <c r="D18" i="3"/>
  <c r="U10" i="2"/>
  <c r="D17" i="2" s="1"/>
  <c r="AG10" i="3"/>
  <c r="D22" i="3" s="1"/>
  <c r="D21" i="3"/>
  <c r="D20" i="3"/>
  <c r="C17" i="3"/>
  <c r="C18" i="3"/>
  <c r="C19" i="2" l="1"/>
  <c r="E17" i="3"/>
  <c r="D16" i="2"/>
  <c r="E18" i="3"/>
</calcChain>
</file>

<file path=xl/sharedStrings.xml><?xml version="1.0" encoding="utf-8"?>
<sst xmlns="http://schemas.openxmlformats.org/spreadsheetml/2006/main" count="101" uniqueCount="83">
  <si>
    <t>&gt;&gt; e13.5 CORTEX</t>
  </si>
  <si>
    <t>Genotype:</t>
  </si>
  <si>
    <t>p53 KO control</t>
  </si>
  <si>
    <t>Haus6 cKO; p53 KO (double KO)</t>
  </si>
  <si>
    <t>Embryo #</t>
  </si>
  <si>
    <t>p53 Ctr - 1</t>
  </si>
  <si>
    <t>p53 Ctr - 2</t>
  </si>
  <si>
    <t>p53 Ctr - 3</t>
  </si>
  <si>
    <t>p53 Ctr - 4</t>
  </si>
  <si>
    <t>double KO - 1</t>
  </si>
  <si>
    <t>double KO - 2</t>
  </si>
  <si>
    <t>double KO - 3</t>
  </si>
  <si>
    <t>double KO - 4</t>
  </si>
  <si>
    <t>Section</t>
  </si>
  <si>
    <t>p53 Ctr - 1.1</t>
  </si>
  <si>
    <t>p53 Ctr - 1.2</t>
  </si>
  <si>
    <t>p53 Ctr - 2.1</t>
  </si>
  <si>
    <t>p53 Ctr - 2.2</t>
  </si>
  <si>
    <t>p53 Ctr - 3.1</t>
  </si>
  <si>
    <t>p53 Ctr - 3.2</t>
  </si>
  <si>
    <t>p53 Ctr - 4.1</t>
  </si>
  <si>
    <t>p53 Ctr - 4.2</t>
  </si>
  <si>
    <t>double KO - 1.1</t>
  </si>
  <si>
    <t>double KO - 1.2</t>
  </si>
  <si>
    <t>double KO - 2.1</t>
  </si>
  <si>
    <t>double KO - 2.2</t>
  </si>
  <si>
    <t>double KO - 3.1</t>
  </si>
  <si>
    <t>double KO - 3.2</t>
  </si>
  <si>
    <t>double KO - 4.1</t>
  </si>
  <si>
    <t>Area</t>
  </si>
  <si>
    <t>Total Numer of cells</t>
  </si>
  <si>
    <t># gH2AX + cells</t>
  </si>
  <si>
    <t>Density gH2AX + cells</t>
  </si>
  <si>
    <t>% gH2AX+ cells</t>
  </si>
  <si>
    <t>Average % gH2AX (per embryo)</t>
  </si>
  <si>
    <t>&gt;&gt; DATA SUMMARY</t>
  </si>
  <si>
    <t>p53 KO</t>
  </si>
  <si>
    <t>Haus6 cKO; p53 KO</t>
  </si>
  <si>
    <t>% gH2AX positive cells:</t>
  </si>
  <si>
    <t>Average:</t>
  </si>
  <si>
    <t>St Dev:</t>
  </si>
  <si>
    <t>t.test (p53 KO CTr vs double KO)</t>
  </si>
  <si>
    <t>P value</t>
  </si>
  <si>
    <t>***</t>
  </si>
  <si>
    <t>&gt;&gt; e13.5 THALAMUS</t>
  </si>
  <si>
    <t>Control</t>
  </si>
  <si>
    <t>Haus6 cKO (single)</t>
  </si>
  <si>
    <t>p53 KO Control</t>
  </si>
  <si>
    <t>Haus6 cKO p53 KO</t>
  </si>
  <si>
    <t>Embryo #:</t>
  </si>
  <si>
    <t>Ctr - 1</t>
  </si>
  <si>
    <t>Ctr - 2</t>
  </si>
  <si>
    <t>Ctr - 3</t>
  </si>
  <si>
    <t>AH112_02_21</t>
  </si>
  <si>
    <t>CX.BrDU_02_KO_11</t>
  </si>
  <si>
    <t>CX.BrDU_03_KO_18</t>
  </si>
  <si>
    <t>R2-1-12</t>
  </si>
  <si>
    <t>CX.FNP202_03_27</t>
  </si>
  <si>
    <t>CX.FNP202_07_17</t>
  </si>
  <si>
    <t>CX208_07_15</t>
  </si>
  <si>
    <t>CX_R3-2-25</t>
  </si>
  <si>
    <t>CX.FNP205_05_</t>
  </si>
  <si>
    <t>r3-6-11</t>
  </si>
  <si>
    <t>r3-4-18</t>
  </si>
  <si>
    <t>Section #:</t>
  </si>
  <si>
    <t>Ctr - 1.1</t>
  </si>
  <si>
    <t>Ctr - 1.2</t>
  </si>
  <si>
    <t>Ctr  - 2.1</t>
  </si>
  <si>
    <t>Ctr  - 2.2</t>
  </si>
  <si>
    <t>Ctr - 3.1</t>
  </si>
  <si>
    <t>Ctr - 3.2</t>
  </si>
  <si>
    <t>&gt;&gt; DATA SUMMARY:</t>
  </si>
  <si>
    <t>E13.5 THALAMUS</t>
  </si>
  <si>
    <t>Haus 6 cKO</t>
  </si>
  <si>
    <t>t.test</t>
  </si>
  <si>
    <t>p-value</t>
  </si>
  <si>
    <t>Control vs</t>
  </si>
  <si>
    <t>Haus6 KO</t>
  </si>
  <si>
    <t>ns</t>
  </si>
  <si>
    <t>p53 KO vs</t>
  </si>
  <si>
    <t>double KO</t>
  </si>
  <si>
    <t>Haus6 KO vs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</si>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</sst>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3" fillId="2" borderId="0" xfId="1" applyFont="1" applyFill="1" applyAlignment="1">
      <alignment horizontal="center"/>
    </xf>
    <xf numFmtId="0" fontId="3" fillId="3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2" fontId="1" fillId="0" borderId="0" xfId="1" applyNumberFormat="1"/>
    <xf numFmtId="164" fontId="0" fillId="0" borderId="0" xfId="2" applyNumberFormat="1" applyFont="1"/>
    <xf numFmtId="164" fontId="1" fillId="0" borderId="0" xfId="1" applyNumberFormat="1"/>
    <xf numFmtId="0" fontId="1" fillId="0" borderId="0" xfId="1" applyAlignment="1">
      <alignment wrapText="1"/>
    </xf>
    <xf numFmtId="0" fontId="4" fillId="0" borderId="0" xfId="1" applyFont="1"/>
    <xf numFmtId="0" fontId="1" fillId="2" borderId="0" xfId="1" applyFill="1"/>
    <xf numFmtId="0" fontId="1" fillId="3" borderId="0" xfId="1" applyFill="1"/>
    <xf numFmtId="0" fontId="4" fillId="4" borderId="0" xfId="1" applyFont="1" applyFill="1" applyAlignment="1">
      <alignment horizontal="center"/>
    </xf>
    <xf numFmtId="0" fontId="4" fillId="5" borderId="0" xfId="1" applyFont="1" applyFill="1" applyAlignment="1">
      <alignment horizontal="center"/>
    </xf>
    <xf numFmtId="0" fontId="4" fillId="6" borderId="0" xfId="1" applyFont="1" applyFill="1" applyAlignment="1">
      <alignment horizontal="center"/>
    </xf>
    <xf numFmtId="0" fontId="4" fillId="7" borderId="0" xfId="1" applyFont="1" applyFill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1" fillId="8" borderId="0" xfId="1" applyFill="1"/>
  </cellXfs>
  <cellStyles count="3">
    <cellStyle name="Normal" xfId="0" builtinId="0"/>
    <cellStyle name="Normal 2" xfId="1" xr:uid="{D30BC615-5B0E-6340-B50D-5C61A65AE633}"/>
    <cellStyle name="Percent 2" xfId="2" xr:uid="{174A9CD1-4EEF-054B-A959-AB12D21BE8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86967-A1A6-C041-A18D-043DE41626E9}">
  <dimension ref="A1:Y20"/>
  <sheetViews>
    <sheetView workbookViewId="0">
      <selection activeCell="D17" sqref="D17"/>
    </sheetView>
  </sheetViews>
  <sheetFormatPr baseColWidth="10" defaultColWidth="12.5" defaultRowHeight="15" x14ac:dyDescent="0.2"/>
  <cols>
    <col min="1" max="1" width="12.5" style="2"/>
    <col min="2" max="2" width="20.33203125" style="2" customWidth="1"/>
    <col min="3" max="3" width="12.5" style="2"/>
    <col min="4" max="4" width="17.83203125" style="2" customWidth="1"/>
    <col min="5" max="14" width="12.5" style="2"/>
    <col min="15" max="25" width="14.83203125" style="2" customWidth="1"/>
    <col min="26" max="26" width="13.1640625" style="2" bestFit="1" customWidth="1"/>
    <col min="27" max="16384" width="12.5" style="2"/>
  </cols>
  <sheetData>
    <row r="1" spans="1:25" ht="21" x14ac:dyDescent="0.25">
      <c r="A1" s="1" t="s">
        <v>0</v>
      </c>
    </row>
    <row r="2" spans="1:25" ht="16" x14ac:dyDescent="0.2"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3</v>
      </c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6" x14ac:dyDescent="0.2">
      <c r="B3" s="2" t="s">
        <v>4</v>
      </c>
      <c r="C3" s="5" t="s">
        <v>5</v>
      </c>
      <c r="D3" s="5"/>
      <c r="E3" s="5"/>
      <c r="F3" s="5" t="s">
        <v>6</v>
      </c>
      <c r="G3" s="5"/>
      <c r="H3" s="5"/>
      <c r="I3" s="5" t="s">
        <v>7</v>
      </c>
      <c r="J3" s="5"/>
      <c r="K3" s="5"/>
      <c r="L3" s="5" t="s">
        <v>8</v>
      </c>
      <c r="M3" s="5"/>
      <c r="N3" s="5"/>
      <c r="O3" s="5" t="s">
        <v>9</v>
      </c>
      <c r="P3" s="5"/>
      <c r="Q3" s="5"/>
      <c r="R3" s="5" t="s">
        <v>10</v>
      </c>
      <c r="S3" s="5"/>
      <c r="T3" s="5"/>
      <c r="U3" s="5" t="s">
        <v>11</v>
      </c>
      <c r="V3" s="5"/>
      <c r="W3" s="5"/>
      <c r="X3" s="5" t="s">
        <v>12</v>
      </c>
      <c r="Y3" s="5"/>
    </row>
    <row r="4" spans="1:25" ht="16" x14ac:dyDescent="0.2">
      <c r="B4" s="2" t="s">
        <v>13</v>
      </c>
      <c r="C4" s="6" t="s">
        <v>14</v>
      </c>
      <c r="D4" s="6" t="s">
        <v>15</v>
      </c>
      <c r="F4" s="6" t="s">
        <v>16</v>
      </c>
      <c r="G4" s="6" t="s">
        <v>17</v>
      </c>
      <c r="H4" s="6"/>
      <c r="I4" s="6" t="s">
        <v>18</v>
      </c>
      <c r="J4" s="6" t="s">
        <v>19</v>
      </c>
      <c r="K4" s="6"/>
      <c r="L4" s="6" t="s">
        <v>20</v>
      </c>
      <c r="M4" s="6" t="s">
        <v>21</v>
      </c>
      <c r="N4" s="6"/>
      <c r="O4" s="6" t="s">
        <v>22</v>
      </c>
      <c r="P4" s="6" t="s">
        <v>23</v>
      </c>
      <c r="Q4" s="6"/>
      <c r="R4" s="6" t="s">
        <v>24</v>
      </c>
      <c r="S4" s="6" t="s">
        <v>25</v>
      </c>
      <c r="T4" s="6"/>
      <c r="U4" s="6" t="s">
        <v>26</v>
      </c>
      <c r="V4" s="6" t="s">
        <v>27</v>
      </c>
      <c r="W4" s="6"/>
      <c r="X4" s="6" t="s">
        <v>28</v>
      </c>
      <c r="Y4" s="6"/>
    </row>
    <row r="5" spans="1:25" ht="16" x14ac:dyDescent="0.2">
      <c r="B5" s="2" t="s">
        <v>29</v>
      </c>
      <c r="C5" s="6">
        <v>130230</v>
      </c>
      <c r="D5" s="6">
        <v>153270</v>
      </c>
      <c r="F5" s="6">
        <v>121902</v>
      </c>
      <c r="G5" s="6">
        <v>103064</v>
      </c>
      <c r="I5" s="6">
        <v>50464</v>
      </c>
      <c r="J5" s="6">
        <v>125926</v>
      </c>
      <c r="K5" s="6"/>
      <c r="L5" s="6"/>
      <c r="M5" s="6"/>
      <c r="O5" s="6">
        <v>270356</v>
      </c>
      <c r="P5" s="6">
        <v>242117</v>
      </c>
      <c r="R5" s="6">
        <v>174178</v>
      </c>
      <c r="S5" s="6">
        <v>296270</v>
      </c>
      <c r="T5" s="6"/>
      <c r="U5" s="6"/>
      <c r="V5" s="6"/>
      <c r="W5" s="6"/>
      <c r="X5" s="6"/>
    </row>
    <row r="6" spans="1:25" ht="16" x14ac:dyDescent="0.2">
      <c r="B6" s="2" t="s">
        <v>30</v>
      </c>
      <c r="C6" s="6">
        <v>1361</v>
      </c>
      <c r="D6" s="6">
        <v>1470</v>
      </c>
      <c r="F6" s="6">
        <v>1413</v>
      </c>
      <c r="G6" s="6">
        <v>1134</v>
      </c>
      <c r="I6" s="6">
        <v>432</v>
      </c>
      <c r="J6" s="6">
        <v>1135</v>
      </c>
      <c r="K6" s="6"/>
      <c r="L6" s="6">
        <f>933</f>
        <v>933</v>
      </c>
      <c r="M6" s="6">
        <f>801+1199</f>
        <v>2000</v>
      </c>
      <c r="O6" s="6">
        <v>2310</v>
      </c>
      <c r="P6" s="6">
        <v>2262</v>
      </c>
      <c r="R6" s="6">
        <v>1508</v>
      </c>
      <c r="S6" s="6">
        <v>2610</v>
      </c>
      <c r="T6" s="6"/>
      <c r="U6" s="6">
        <f>1066+1198</f>
        <v>2264</v>
      </c>
      <c r="V6" s="6">
        <f>882+1228</f>
        <v>2110</v>
      </c>
      <c r="W6" s="6"/>
      <c r="X6" s="6">
        <v>1442</v>
      </c>
    </row>
    <row r="7" spans="1:25" x14ac:dyDescent="0.2">
      <c r="B7" s="2" t="s">
        <v>31</v>
      </c>
      <c r="C7" s="2">
        <v>6</v>
      </c>
      <c r="D7" s="2">
        <v>21</v>
      </c>
      <c r="F7" s="2">
        <v>31</v>
      </c>
      <c r="G7" s="2">
        <v>42</v>
      </c>
      <c r="I7" s="2">
        <v>37</v>
      </c>
      <c r="J7" s="2">
        <v>29</v>
      </c>
      <c r="L7" s="2">
        <v>11</v>
      </c>
      <c r="M7" s="2">
        <v>58</v>
      </c>
      <c r="O7" s="2">
        <v>235</v>
      </c>
      <c r="P7" s="2">
        <v>532</v>
      </c>
      <c r="R7" s="2">
        <v>277</v>
      </c>
      <c r="S7" s="2">
        <v>315</v>
      </c>
      <c r="U7" s="2">
        <v>350</v>
      </c>
      <c r="V7" s="2">
        <v>285</v>
      </c>
      <c r="X7" s="2">
        <v>199</v>
      </c>
    </row>
    <row r="8" spans="1:25" x14ac:dyDescent="0.2">
      <c r="B8" s="2" t="s">
        <v>32</v>
      </c>
      <c r="C8" s="7">
        <f>C7/C5*10000</f>
        <v>0.46072333563695</v>
      </c>
      <c r="D8" s="7">
        <f>D7/D5*10000</f>
        <v>1.3701311411235078</v>
      </c>
      <c r="F8" s="7">
        <f>F7/F5*10000</f>
        <v>2.5430263654410918</v>
      </c>
      <c r="G8" s="7">
        <f>G7/G5*10000</f>
        <v>4.0751377784677478</v>
      </c>
      <c r="I8" s="7">
        <f>I7/I5*10000</f>
        <v>7.3319594166138238</v>
      </c>
      <c r="J8" s="7">
        <f>J7/J5*10000</f>
        <v>2.3029398218001047</v>
      </c>
      <c r="K8" s="7"/>
      <c r="L8" s="7"/>
      <c r="M8" s="7"/>
      <c r="O8" s="7">
        <f>O7/O5*10000</f>
        <v>8.692242820577313</v>
      </c>
      <c r="P8" s="7">
        <f>P7/P5*10000</f>
        <v>21.972847838028724</v>
      </c>
      <c r="R8" s="7">
        <f>R7/R5*10000</f>
        <v>15.903271366073787</v>
      </c>
      <c r="S8" s="7">
        <f>S7/S5*10000</f>
        <v>10.632193607182636</v>
      </c>
      <c r="T8" s="7"/>
      <c r="U8" s="7"/>
      <c r="V8" s="7"/>
      <c r="W8" s="7"/>
      <c r="X8" s="7"/>
    </row>
    <row r="9" spans="1:25" ht="16" x14ac:dyDescent="0.2">
      <c r="B9" s="2" t="s">
        <v>33</v>
      </c>
      <c r="C9" s="8">
        <f>C7/C6</f>
        <v>4.40852314474651E-3</v>
      </c>
      <c r="D9" s="8">
        <f>D7/D6</f>
        <v>1.4285714285714285E-2</v>
      </c>
      <c r="E9" s="9"/>
      <c r="F9" s="8">
        <f>F7/F6</f>
        <v>2.1939136588818117E-2</v>
      </c>
      <c r="G9" s="8">
        <f>G7/G6</f>
        <v>3.7037037037037035E-2</v>
      </c>
      <c r="H9" s="9"/>
      <c r="I9" s="8">
        <f>I7/I6</f>
        <v>8.5648148148148154E-2</v>
      </c>
      <c r="J9" s="8">
        <f>J7/J6</f>
        <v>2.5550660792951541E-2</v>
      </c>
      <c r="K9" s="9"/>
      <c r="L9" s="8">
        <f>L7/L6</f>
        <v>1.1789924973204717E-2</v>
      </c>
      <c r="M9" s="8">
        <f>M7/M6</f>
        <v>2.9000000000000001E-2</v>
      </c>
      <c r="N9" s="9"/>
      <c r="O9" s="8">
        <f>O7/O6</f>
        <v>0.10173160173160173</v>
      </c>
      <c r="P9" s="8">
        <f>P7/P6</f>
        <v>0.23519009725906279</v>
      </c>
      <c r="Q9" s="9"/>
      <c r="R9" s="8">
        <f>R7/R6</f>
        <v>0.18368700265251989</v>
      </c>
      <c r="S9" s="8">
        <f>S7/S6</f>
        <v>0.1206896551724138</v>
      </c>
      <c r="T9" s="9"/>
      <c r="U9" s="8">
        <f>U7/U6</f>
        <v>0.15459363957597172</v>
      </c>
      <c r="V9" s="8">
        <f>V7/V6</f>
        <v>0.13507109004739337</v>
      </c>
      <c r="W9" s="9"/>
      <c r="X9" s="8">
        <f>X7/X6</f>
        <v>0.13800277392510402</v>
      </c>
      <c r="Y9" s="9"/>
    </row>
    <row r="10" spans="1:25" ht="32" x14ac:dyDescent="0.2">
      <c r="A10" s="9"/>
      <c r="B10" s="10" t="s">
        <v>34</v>
      </c>
      <c r="C10" s="9">
        <f>AVERAGE(C9:D9)</f>
        <v>9.3471187152303972E-3</v>
      </c>
      <c r="F10" s="9">
        <f t="shared" ref="F10" si="0">AVERAGE(F9:G9)</f>
        <v>2.9488086812927576E-2</v>
      </c>
      <c r="I10" s="9">
        <f t="shared" ref="I10" si="1">AVERAGE(I9:J9)</f>
        <v>5.5599404470549847E-2</v>
      </c>
      <c r="L10" s="9">
        <f t="shared" ref="L10" si="2">AVERAGE(L9:M9)</f>
        <v>2.0394962486602358E-2</v>
      </c>
      <c r="O10" s="9">
        <f t="shared" ref="O10" si="3">AVERAGE(O9:P9)</f>
        <v>0.16846084949533224</v>
      </c>
      <c r="R10" s="9">
        <f t="shared" ref="R10" si="4">AVERAGE(R9:S9)</f>
        <v>0.15218832891246684</v>
      </c>
      <c r="U10" s="9">
        <f t="shared" ref="U10" si="5">AVERAGE(U9:V9)</f>
        <v>0.14483236481168255</v>
      </c>
      <c r="X10" s="9">
        <f t="shared" ref="X10" si="6">AVERAGE(X9:Y9)</f>
        <v>0.13800277392510402</v>
      </c>
    </row>
    <row r="11" spans="1:25" x14ac:dyDescent="0.2">
      <c r="A11" s="9"/>
      <c r="C11" s="9"/>
      <c r="F11" s="9"/>
      <c r="I11" s="9"/>
      <c r="L11" s="9"/>
      <c r="O11" s="9"/>
      <c r="R11" s="9"/>
      <c r="U11" s="9"/>
      <c r="X11" s="9"/>
    </row>
    <row r="12" spans="1:25" x14ac:dyDescent="0.2">
      <c r="B12" s="11" t="s">
        <v>35</v>
      </c>
    </row>
    <row r="14" spans="1:25" x14ac:dyDescent="0.2">
      <c r="B14" s="2" t="s">
        <v>1</v>
      </c>
      <c r="C14" s="12" t="s">
        <v>36</v>
      </c>
      <c r="D14" s="13" t="s">
        <v>37</v>
      </c>
    </row>
    <row r="15" spans="1:25" x14ac:dyDescent="0.2">
      <c r="B15" s="2" t="s">
        <v>38</v>
      </c>
    </row>
    <row r="16" spans="1:25" x14ac:dyDescent="0.2">
      <c r="B16" s="2" t="s">
        <v>39</v>
      </c>
      <c r="C16" s="9">
        <f>AVERAGE(C10:N10)</f>
        <v>2.8707393121327543E-2</v>
      </c>
      <c r="D16" s="9">
        <f>AVERAGE(O10:Y10)</f>
        <v>0.1508710792861464</v>
      </c>
    </row>
    <row r="17" spans="2:4" ht="16" x14ac:dyDescent="0.2">
      <c r="B17" s="2" t="s">
        <v>40</v>
      </c>
      <c r="C17" s="8">
        <f>STDEV(C10:N10)</f>
        <v>1.9729052056829826E-2</v>
      </c>
      <c r="D17" s="8">
        <f>STDEV(O10:Y10)</f>
        <v>1.3079175789005649E-2</v>
      </c>
    </row>
    <row r="18" spans="2:4" x14ac:dyDescent="0.2">
      <c r="B18" s="2" t="s">
        <v>41</v>
      </c>
    </row>
    <row r="19" spans="2:4" x14ac:dyDescent="0.2">
      <c r="B19" s="2" t="s">
        <v>42</v>
      </c>
      <c r="C19" s="2">
        <f>_xlfn.T.TEST(C10:N10,O10:Y10,2,2)</f>
        <v>4.833173384334376E-5</v>
      </c>
    </row>
    <row r="20" spans="2:4" x14ac:dyDescent="0.2">
      <c r="C20" s="2" t="s">
        <v>43</v>
      </c>
    </row>
  </sheetData>
  <mergeCells count="10">
    <mergeCell ref="C2:N2"/>
    <mergeCell ref="O2:Y2"/>
    <mergeCell ref="C3:E3"/>
    <mergeCell ref="F3:H3"/>
    <mergeCell ref="I3:K3"/>
    <mergeCell ref="L3:N3"/>
    <mergeCell ref="O3:Q3"/>
    <mergeCell ref="R3:T3"/>
    <mergeCell ref="U3:W3"/>
    <mergeCell ref="X3:Y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BF6E9-D540-BE44-A49E-4C20AC32E505}">
  <dimension ref="A1:AT23"/>
  <sheetViews>
    <sheetView tabSelected="1" workbookViewId="0">
      <selection activeCell="D17" sqref="D17"/>
    </sheetView>
  </sheetViews>
  <sheetFormatPr baseColWidth="10" defaultColWidth="12.5" defaultRowHeight="15" x14ac:dyDescent="0.2"/>
  <cols>
    <col min="1" max="1" width="12.5" style="2"/>
    <col min="2" max="2" width="20.33203125" style="2" customWidth="1"/>
    <col min="3" max="4" width="13.5" style="2" bestFit="1" customWidth="1"/>
    <col min="5" max="5" width="12.5" style="2"/>
    <col min="6" max="6" width="17.5" style="2" customWidth="1"/>
    <col min="7" max="16384" width="12.5" style="2"/>
  </cols>
  <sheetData>
    <row r="1" spans="1:46" ht="21" x14ac:dyDescent="0.25">
      <c r="A1" s="1" t="s">
        <v>44</v>
      </c>
    </row>
    <row r="2" spans="1:46" ht="21" x14ac:dyDescent="0.25">
      <c r="A2" s="1"/>
      <c r="C2" s="14" t="s">
        <v>45</v>
      </c>
      <c r="D2" s="14"/>
      <c r="E2" s="14"/>
      <c r="F2" s="14"/>
      <c r="G2" s="14"/>
      <c r="H2" s="14"/>
      <c r="I2" s="14"/>
      <c r="J2" s="14"/>
      <c r="L2" s="15" t="s">
        <v>46</v>
      </c>
      <c r="M2" s="15"/>
      <c r="N2" s="15"/>
      <c r="O2" s="15"/>
      <c r="P2" s="15"/>
      <c r="Q2" s="15"/>
      <c r="R2" s="15"/>
      <c r="S2" s="15"/>
      <c r="T2" s="15"/>
      <c r="U2" s="15"/>
      <c r="V2" s="15"/>
      <c r="X2" s="16" t="s">
        <v>47</v>
      </c>
      <c r="Y2" s="16"/>
      <c r="Z2" s="16"/>
      <c r="AA2" s="16"/>
      <c r="AB2" s="16"/>
      <c r="AC2" s="16"/>
      <c r="AD2" s="16"/>
      <c r="AE2" s="16"/>
      <c r="AF2" s="16"/>
      <c r="AG2" s="16"/>
      <c r="AH2" s="16"/>
      <c r="AJ2" s="17" t="s">
        <v>48</v>
      </c>
      <c r="AK2" s="17"/>
      <c r="AL2" s="17"/>
      <c r="AM2" s="17"/>
      <c r="AN2" s="17"/>
      <c r="AO2" s="17"/>
      <c r="AP2" s="17"/>
      <c r="AQ2" s="17"/>
    </row>
    <row r="3" spans="1:46" ht="16" x14ac:dyDescent="0.2">
      <c r="B3" s="2" t="s">
        <v>49</v>
      </c>
      <c r="C3" s="18" t="s">
        <v>50</v>
      </c>
      <c r="D3" s="18"/>
      <c r="F3" s="18" t="s">
        <v>51</v>
      </c>
      <c r="G3" s="18"/>
      <c r="I3" s="18" t="s">
        <v>52</v>
      </c>
      <c r="J3" s="18"/>
      <c r="L3" s="18" t="s">
        <v>53</v>
      </c>
      <c r="M3" s="18"/>
      <c r="O3" s="18" t="s">
        <v>54</v>
      </c>
      <c r="P3" s="18"/>
      <c r="R3" s="18" t="s">
        <v>55</v>
      </c>
      <c r="S3" s="18"/>
      <c r="T3" s="19"/>
      <c r="U3" s="18" t="s">
        <v>56</v>
      </c>
      <c r="V3" s="18"/>
      <c r="X3" s="5" t="s">
        <v>57</v>
      </c>
      <c r="Y3" s="5"/>
      <c r="AA3" s="5" t="s">
        <v>58</v>
      </c>
      <c r="AB3" s="5"/>
      <c r="AD3" s="5" t="s">
        <v>59</v>
      </c>
      <c r="AE3" s="5"/>
      <c r="AF3" s="20"/>
      <c r="AG3" s="5" t="s">
        <v>60</v>
      </c>
      <c r="AH3" s="5"/>
      <c r="AI3" s="20"/>
      <c r="AJ3" s="5" t="s">
        <v>61</v>
      </c>
      <c r="AK3" s="5"/>
      <c r="AM3" s="5" t="s">
        <v>62</v>
      </c>
      <c r="AN3" s="5"/>
      <c r="AP3" s="18" t="s">
        <v>63</v>
      </c>
      <c r="AQ3" s="18"/>
    </row>
    <row r="4" spans="1:46" ht="16" x14ac:dyDescent="0.2">
      <c r="B4" s="2" t="s">
        <v>64</v>
      </c>
      <c r="C4" s="2" t="s">
        <v>65</v>
      </c>
      <c r="D4" s="2" t="s">
        <v>66</v>
      </c>
      <c r="F4" s="2" t="s">
        <v>67</v>
      </c>
      <c r="G4" s="2" t="s">
        <v>68</v>
      </c>
      <c r="I4" s="2" t="s">
        <v>69</v>
      </c>
      <c r="J4" s="2" t="s">
        <v>70</v>
      </c>
      <c r="L4" s="2">
        <v>1</v>
      </c>
      <c r="M4" s="2">
        <v>2</v>
      </c>
      <c r="O4" s="2">
        <v>1</v>
      </c>
      <c r="P4" s="2">
        <v>2</v>
      </c>
      <c r="R4" s="2">
        <v>1</v>
      </c>
      <c r="S4" s="2">
        <v>2</v>
      </c>
      <c r="U4" s="2">
        <v>1</v>
      </c>
      <c r="V4" s="2">
        <v>2</v>
      </c>
      <c r="X4" s="6">
        <v>1</v>
      </c>
      <c r="Y4" s="6">
        <v>2</v>
      </c>
      <c r="AA4" s="6">
        <v>1</v>
      </c>
      <c r="AB4" s="6">
        <v>2</v>
      </c>
      <c r="AD4" s="6">
        <v>1</v>
      </c>
      <c r="AE4" s="6">
        <v>2</v>
      </c>
      <c r="AF4" s="6"/>
      <c r="AG4" s="6">
        <v>1</v>
      </c>
      <c r="AH4" s="6">
        <v>2</v>
      </c>
      <c r="AI4" s="6"/>
      <c r="AJ4" s="6">
        <v>1</v>
      </c>
      <c r="AK4" s="6">
        <v>2</v>
      </c>
      <c r="AM4" s="6">
        <v>1</v>
      </c>
      <c r="AN4" s="6">
        <v>2</v>
      </c>
      <c r="AP4" s="6">
        <v>1</v>
      </c>
      <c r="AQ4" s="6">
        <v>2</v>
      </c>
    </row>
    <row r="5" spans="1:46" ht="16" x14ac:dyDescent="0.2">
      <c r="B5" s="2" t="s">
        <v>29</v>
      </c>
      <c r="C5" s="2">
        <v>67486</v>
      </c>
      <c r="D5" s="2">
        <v>95366</v>
      </c>
      <c r="F5" s="2">
        <v>58855</v>
      </c>
      <c r="G5" s="2">
        <v>67562</v>
      </c>
      <c r="I5" s="2">
        <v>298065</v>
      </c>
      <c r="J5" s="2">
        <v>241710</v>
      </c>
      <c r="L5" s="2">
        <v>36506</v>
      </c>
      <c r="M5" s="2">
        <v>24338</v>
      </c>
      <c r="O5" s="2">
        <v>49870</v>
      </c>
      <c r="P5" s="2">
        <v>86612</v>
      </c>
      <c r="R5" s="2">
        <v>33745</v>
      </c>
      <c r="S5" s="2">
        <v>32357</v>
      </c>
      <c r="X5" s="6">
        <v>229283</v>
      </c>
      <c r="Y5" s="6">
        <v>363133</v>
      </c>
      <c r="AA5" s="6">
        <v>95746</v>
      </c>
      <c r="AB5" s="6">
        <v>178171</v>
      </c>
      <c r="AD5" s="6">
        <v>114365</v>
      </c>
      <c r="AE5" s="6">
        <v>155199</v>
      </c>
      <c r="AF5" s="6"/>
      <c r="AG5" s="6"/>
      <c r="AH5" s="6"/>
      <c r="AI5" s="6"/>
      <c r="AJ5" s="6">
        <v>327209</v>
      </c>
      <c r="AK5" s="6">
        <v>403463</v>
      </c>
      <c r="AM5" s="6"/>
      <c r="AN5" s="6"/>
      <c r="AP5" s="6"/>
      <c r="AQ5" s="6"/>
    </row>
    <row r="6" spans="1:46" ht="16" x14ac:dyDescent="0.2">
      <c r="B6" s="2" t="s">
        <v>30</v>
      </c>
      <c r="C6" s="2">
        <v>900</v>
      </c>
      <c r="D6" s="2">
        <v>1448</v>
      </c>
      <c r="F6" s="2">
        <v>747</v>
      </c>
      <c r="G6" s="2">
        <v>851</v>
      </c>
      <c r="I6" s="2">
        <v>3825</v>
      </c>
      <c r="J6" s="2">
        <v>3002</v>
      </c>
      <c r="L6" s="2">
        <v>407</v>
      </c>
      <c r="M6" s="2">
        <v>289</v>
      </c>
      <c r="O6" s="2">
        <v>619</v>
      </c>
      <c r="P6" s="2">
        <v>966</v>
      </c>
      <c r="R6" s="2">
        <v>377</v>
      </c>
      <c r="S6" s="2">
        <v>291</v>
      </c>
      <c r="U6" s="2">
        <v>2008</v>
      </c>
      <c r="V6" s="2">
        <v>476</v>
      </c>
      <c r="X6" s="6">
        <v>2755</v>
      </c>
      <c r="Y6" s="6">
        <v>4011</v>
      </c>
      <c r="AA6" s="6">
        <v>1084</v>
      </c>
      <c r="AB6" s="6">
        <v>2192</v>
      </c>
      <c r="AD6" s="6">
        <v>1343</v>
      </c>
      <c r="AE6" s="6">
        <v>1944</v>
      </c>
      <c r="AF6" s="6"/>
      <c r="AG6" s="6">
        <f>1554+2144</f>
        <v>3698</v>
      </c>
      <c r="AH6" s="6">
        <f>3687+2670</f>
        <v>6357</v>
      </c>
      <c r="AI6" s="6"/>
      <c r="AJ6" s="6">
        <v>3704</v>
      </c>
      <c r="AK6" s="6">
        <v>4602</v>
      </c>
      <c r="AM6" s="6">
        <f>550+471</f>
        <v>1021</v>
      </c>
      <c r="AN6" s="6">
        <f>2315+1606</f>
        <v>3921</v>
      </c>
      <c r="AP6" s="6">
        <v>4997</v>
      </c>
      <c r="AQ6" s="6">
        <v>2357</v>
      </c>
    </row>
    <row r="7" spans="1:46" x14ac:dyDescent="0.2">
      <c r="B7" s="2" t="s">
        <v>31</v>
      </c>
      <c r="C7" s="2">
        <v>7</v>
      </c>
      <c r="D7" s="2">
        <v>8</v>
      </c>
      <c r="F7" s="2">
        <v>9</v>
      </c>
      <c r="G7" s="2">
        <v>2</v>
      </c>
      <c r="I7" s="2">
        <v>15</v>
      </c>
      <c r="J7" s="2">
        <v>14</v>
      </c>
      <c r="L7" s="2">
        <v>17</v>
      </c>
      <c r="M7" s="2">
        <v>22</v>
      </c>
      <c r="O7" s="2">
        <v>14</v>
      </c>
      <c r="P7" s="2">
        <v>46</v>
      </c>
      <c r="R7" s="2">
        <v>14</v>
      </c>
      <c r="S7" s="2">
        <v>20</v>
      </c>
      <c r="U7" s="2">
        <v>82</v>
      </c>
      <c r="V7" s="2">
        <v>32</v>
      </c>
      <c r="X7" s="2">
        <v>12</v>
      </c>
      <c r="Y7" s="2">
        <v>10</v>
      </c>
      <c r="AA7" s="2">
        <v>9</v>
      </c>
      <c r="AB7" s="2">
        <v>24</v>
      </c>
      <c r="AD7" s="2">
        <v>31</v>
      </c>
      <c r="AE7" s="2">
        <v>47</v>
      </c>
      <c r="AG7" s="2">
        <v>24</v>
      </c>
      <c r="AH7" s="2">
        <v>109</v>
      </c>
      <c r="AJ7" s="2">
        <v>392</v>
      </c>
      <c r="AK7" s="2">
        <v>497</v>
      </c>
      <c r="AM7" s="2">
        <v>72</v>
      </c>
      <c r="AN7" s="2">
        <v>460</v>
      </c>
      <c r="AP7" s="2">
        <v>269</v>
      </c>
      <c r="AQ7" s="2">
        <v>192</v>
      </c>
    </row>
    <row r="8" spans="1:46" x14ac:dyDescent="0.2">
      <c r="B8" s="2" t="s">
        <v>32</v>
      </c>
      <c r="C8" s="7">
        <f>C7/C5*10000</f>
        <v>1.0372521708206146</v>
      </c>
      <c r="D8" s="7">
        <f>D7/D5*10000</f>
        <v>0.83887339303315644</v>
      </c>
      <c r="F8" s="7">
        <f>F7/F5*10000</f>
        <v>1.5291818876900858</v>
      </c>
      <c r="G8" s="7">
        <f>G7/G5*10000</f>
        <v>0.29602439240993456</v>
      </c>
      <c r="I8" s="7">
        <f>I7/I5*10000</f>
        <v>0.50324593628906444</v>
      </c>
      <c r="J8" s="7">
        <f>J7/J5*10000</f>
        <v>0.57920648711265565</v>
      </c>
      <c r="L8" s="7">
        <f>L7/L5*10000</f>
        <v>4.65676875034241</v>
      </c>
      <c r="M8" s="7">
        <f>M7/M5*10000</f>
        <v>9.0393623140767527</v>
      </c>
      <c r="O8" s="7">
        <f>O7/O5*10000</f>
        <v>2.807298977341087</v>
      </c>
      <c r="P8" s="7">
        <f>P7/P5*10000</f>
        <v>5.3110423497898669</v>
      </c>
      <c r="R8" s="7">
        <f>R7/R5*10000</f>
        <v>4.1487627796710624</v>
      </c>
      <c r="S8" s="7">
        <f>S7/S5*10000</f>
        <v>6.1810427419105602</v>
      </c>
      <c r="T8" s="7"/>
      <c r="U8" s="7"/>
      <c r="V8" s="7"/>
      <c r="X8" s="7">
        <f>X7/X5*10000</f>
        <v>0.52337068164669864</v>
      </c>
      <c r="Y8" s="7">
        <f>Y7/Y5*10000</f>
        <v>0.275381196421146</v>
      </c>
      <c r="AA8" s="7">
        <f>AA7/AA5*10000</f>
        <v>0.939987049067324</v>
      </c>
      <c r="AB8" s="7">
        <f>AB7/AB5*10000</f>
        <v>1.3470205589012803</v>
      </c>
      <c r="AD8" s="7">
        <f>AD7/AD5*10000</f>
        <v>2.7106195077165216</v>
      </c>
      <c r="AE8" s="7">
        <f>AE7/AE5*10000</f>
        <v>3.028370028157398</v>
      </c>
      <c r="AF8" s="7"/>
      <c r="AG8" s="7"/>
      <c r="AH8" s="7"/>
      <c r="AI8" s="7"/>
      <c r="AJ8" s="7">
        <f>AJ7/AJ5*10000</f>
        <v>11.980110571530734</v>
      </c>
      <c r="AK8" s="7">
        <f>AK7/AK5*10000</f>
        <v>12.318353851530377</v>
      </c>
      <c r="AM8" s="7"/>
      <c r="AN8" s="7"/>
      <c r="AP8" s="7"/>
      <c r="AQ8" s="7"/>
    </row>
    <row r="9" spans="1:46" ht="16" x14ac:dyDescent="0.2">
      <c r="B9" s="2" t="s">
        <v>33</v>
      </c>
      <c r="C9" s="8">
        <f>C7/C6</f>
        <v>7.7777777777777776E-3</v>
      </c>
      <c r="D9" s="8">
        <f>D7/D6</f>
        <v>5.5248618784530384E-3</v>
      </c>
      <c r="F9" s="8">
        <f>F7/F6</f>
        <v>1.2048192771084338E-2</v>
      </c>
      <c r="G9" s="8">
        <f>G7/G6</f>
        <v>2.3501762632197414E-3</v>
      </c>
      <c r="I9" s="8">
        <f>I7/I6</f>
        <v>3.9215686274509803E-3</v>
      </c>
      <c r="J9" s="8">
        <f>J7/J6</f>
        <v>4.6635576282478344E-3</v>
      </c>
      <c r="L9" s="8">
        <f>L7/L6</f>
        <v>4.1769041769041768E-2</v>
      </c>
      <c r="M9" s="8">
        <f>M7/M6</f>
        <v>7.6124567474048443E-2</v>
      </c>
      <c r="O9" s="8">
        <f>O7/O6</f>
        <v>2.2617124394184167E-2</v>
      </c>
      <c r="P9" s="8">
        <f>P7/P6</f>
        <v>4.7619047619047616E-2</v>
      </c>
      <c r="R9" s="8">
        <f>R7/R6</f>
        <v>3.7135278514588858E-2</v>
      </c>
      <c r="S9" s="8">
        <f>S7/S6</f>
        <v>6.8728522336769765E-2</v>
      </c>
      <c r="T9" s="8"/>
      <c r="U9" s="8">
        <f>U7/U6</f>
        <v>4.0836653386454182E-2</v>
      </c>
      <c r="V9" s="8">
        <f>V7/V6</f>
        <v>6.7226890756302518E-2</v>
      </c>
      <c r="X9" s="8">
        <f>X7/X6</f>
        <v>4.3557168784029042E-3</v>
      </c>
      <c r="Y9" s="8">
        <f>Y7/Y6</f>
        <v>2.4931438544003987E-3</v>
      </c>
      <c r="AA9" s="8">
        <f>AA7/AA6</f>
        <v>8.3025830258302586E-3</v>
      </c>
      <c r="AB9" s="8">
        <f>AB7/AB6</f>
        <v>1.0948905109489052E-2</v>
      </c>
      <c r="AD9" s="8">
        <f>AD7/AD6</f>
        <v>2.3082650781831721E-2</v>
      </c>
      <c r="AE9" s="8">
        <f>AE7/AE6</f>
        <v>2.4176954732510289E-2</v>
      </c>
      <c r="AF9" s="8"/>
      <c r="AG9" s="8">
        <f>AG7/AG6</f>
        <v>6.4899945916711737E-3</v>
      </c>
      <c r="AH9" s="8">
        <f>AH7/AH6</f>
        <v>1.7146452729274814E-2</v>
      </c>
      <c r="AI9" s="8"/>
      <c r="AJ9" s="8">
        <f>AJ7/AJ6</f>
        <v>0.10583153347732181</v>
      </c>
      <c r="AK9" s="8">
        <f>AK7/AK6</f>
        <v>0.10799652325076053</v>
      </c>
      <c r="AM9" s="8">
        <f>AM7/AM6</f>
        <v>7.0519098922624882E-2</v>
      </c>
      <c r="AN9" s="8">
        <f>AN7/AN6</f>
        <v>0.11731701096659015</v>
      </c>
      <c r="AP9" s="8">
        <f>AP7/AP6</f>
        <v>5.3832299379627774E-2</v>
      </c>
      <c r="AQ9" s="8">
        <f>AQ7/AQ6</f>
        <v>8.145948239287229E-2</v>
      </c>
      <c r="AS9" s="9"/>
      <c r="AT9" s="9"/>
    </row>
    <row r="10" spans="1:46" x14ac:dyDescent="0.2">
      <c r="D10" s="9">
        <f>AVERAGE(C9:D9)</f>
        <v>6.651319828115408E-3</v>
      </c>
      <c r="G10" s="9">
        <f>AVERAGE(F9:G9)</f>
        <v>7.1991845171520399E-3</v>
      </c>
      <c r="J10" s="9">
        <f>AVERAGE(I9:J9)</f>
        <v>4.2925631278494074E-3</v>
      </c>
      <c r="L10" s="9">
        <f>AVERAGE(L9:M9)</f>
        <v>5.8946804621545106E-2</v>
      </c>
      <c r="O10" s="9">
        <f>AVERAGE(O9:P9)</f>
        <v>3.5118086006615895E-2</v>
      </c>
      <c r="R10" s="9">
        <f>AVERAGE(R9:S9)</f>
        <v>5.2931900425679315E-2</v>
      </c>
      <c r="U10" s="9">
        <f>AVERAGE(U9:V9)</f>
        <v>5.4031772071378353E-2</v>
      </c>
      <c r="X10" s="9">
        <f>AVERAGE(X9:Y9)</f>
        <v>3.4244303664016512E-3</v>
      </c>
      <c r="AA10" s="9">
        <f>AVERAGE(AA9:AB9)</f>
        <v>9.6257440676596542E-3</v>
      </c>
      <c r="AD10" s="9">
        <f>AVERAGE(AD9:AE9)</f>
        <v>2.3629802757171005E-2</v>
      </c>
      <c r="AG10" s="9">
        <f>AVERAGE(AG9:AH9)</f>
        <v>1.1818223660472993E-2</v>
      </c>
      <c r="AJ10" s="9">
        <f>AVERAGE(AJ9:AK9)</f>
        <v>0.10691402836404118</v>
      </c>
      <c r="AM10" s="9">
        <f>AVERAGE(AM9:AN9)</f>
        <v>9.3918054944607518E-2</v>
      </c>
      <c r="AP10" s="9">
        <f>AVERAGE(AP9:AQ9)</f>
        <v>6.7645890886250032E-2</v>
      </c>
    </row>
    <row r="11" spans="1:46" x14ac:dyDescent="0.2">
      <c r="D11" s="9"/>
      <c r="G11" s="9"/>
      <c r="J11" s="9"/>
      <c r="L11" s="9"/>
      <c r="O11" s="9"/>
      <c r="R11" s="9"/>
      <c r="U11" s="9"/>
      <c r="X11" s="9"/>
      <c r="AA11" s="9"/>
      <c r="AD11" s="9"/>
      <c r="AG11" s="9"/>
      <c r="AJ11" s="9"/>
      <c r="AM11" s="9"/>
      <c r="AP11" s="9"/>
    </row>
    <row r="12" spans="1:46" x14ac:dyDescent="0.2">
      <c r="B12" s="11" t="s">
        <v>71</v>
      </c>
      <c r="D12" s="9"/>
      <c r="G12" s="9"/>
      <c r="J12" s="9"/>
      <c r="L12" s="9"/>
      <c r="O12" s="9"/>
      <c r="R12" s="9"/>
      <c r="U12" s="9"/>
      <c r="X12" s="9"/>
      <c r="AA12" s="9"/>
      <c r="AD12" s="9"/>
      <c r="AG12" s="9"/>
      <c r="AJ12" s="9"/>
      <c r="AM12" s="9"/>
      <c r="AP12" s="9"/>
    </row>
    <row r="13" spans="1:46" x14ac:dyDescent="0.2">
      <c r="B13" s="2" t="s">
        <v>72</v>
      </c>
    </row>
    <row r="15" spans="1:46" x14ac:dyDescent="0.2">
      <c r="B15" s="2" t="s">
        <v>1</v>
      </c>
      <c r="C15" s="12" t="s">
        <v>45</v>
      </c>
      <c r="D15" s="21" t="s">
        <v>73</v>
      </c>
      <c r="E15" s="12" t="s">
        <v>36</v>
      </c>
      <c r="F15" s="13" t="s">
        <v>37</v>
      </c>
    </row>
    <row r="16" spans="1:46" x14ac:dyDescent="0.2">
      <c r="B16" s="2" t="s">
        <v>38</v>
      </c>
    </row>
    <row r="17" spans="2:12" x14ac:dyDescent="0.2">
      <c r="B17" s="2" t="s">
        <v>39</v>
      </c>
      <c r="C17" s="9">
        <f>AVERAGE(C10:J10)</f>
        <v>6.0476891577056187E-3</v>
      </c>
      <c r="D17" s="9">
        <f>AVERAGE(L10:V10)</f>
        <v>5.0257140781304672E-2</v>
      </c>
      <c r="E17" s="9">
        <f>AVERAGE(X10:AH10)</f>
        <v>1.2124550212926325E-2</v>
      </c>
      <c r="F17" s="9">
        <f>AVERAGE(AJ10:AQ10)</f>
        <v>8.9492658064966243E-2</v>
      </c>
    </row>
    <row r="18" spans="2:12" ht="16" x14ac:dyDescent="0.2">
      <c r="B18" s="2" t="s">
        <v>40</v>
      </c>
      <c r="C18" s="8">
        <f>STDEV(C10:J10)</f>
        <v>1.5444706099121538E-3</v>
      </c>
      <c r="D18" s="8">
        <f>STDEV(L10:V10)</f>
        <v>1.0425983848996154E-2</v>
      </c>
      <c r="E18" s="8">
        <f>STDEV(X10:AH10)</f>
        <v>8.4538115576959644E-3</v>
      </c>
      <c r="F18" s="8">
        <f>STDEV(AJ10:AQ10)</f>
        <v>2.0004618426764209E-2</v>
      </c>
    </row>
    <row r="19" spans="2:12" x14ac:dyDescent="0.2">
      <c r="B19" s="2" t="s">
        <v>74</v>
      </c>
      <c r="D19" s="2" t="s">
        <v>75</v>
      </c>
      <c r="G19" s="9"/>
      <c r="H19" s="9"/>
      <c r="I19" s="9"/>
      <c r="J19" s="9"/>
      <c r="L19" s="9"/>
    </row>
    <row r="20" spans="2:12" x14ac:dyDescent="0.2">
      <c r="B20" s="2" t="s">
        <v>76</v>
      </c>
      <c r="C20" s="2" t="s">
        <v>77</v>
      </c>
      <c r="D20" s="2">
        <f>_xlfn.T.TEST(C10:J10,L10:V10,2,2)</f>
        <v>8.5011523049804646E-4</v>
      </c>
      <c r="E20" s="2" t="s">
        <v>43</v>
      </c>
      <c r="G20" s="9"/>
      <c r="H20" s="9"/>
      <c r="I20" s="9"/>
    </row>
    <row r="21" spans="2:12" x14ac:dyDescent="0.2">
      <c r="B21" s="2" t="s">
        <v>76</v>
      </c>
      <c r="C21" s="2" t="s">
        <v>36</v>
      </c>
      <c r="D21" s="2">
        <f>TTEST(C10:J10,X10:AH10,2,2)</f>
        <v>0.28327018042758689</v>
      </c>
      <c r="E21" s="2" t="s">
        <v>78</v>
      </c>
    </row>
    <row r="22" spans="2:12" x14ac:dyDescent="0.2">
      <c r="B22" s="2" t="s">
        <v>79</v>
      </c>
      <c r="C22" s="2" t="s">
        <v>80</v>
      </c>
      <c r="D22" s="2">
        <f>TTEST(X10:AH10,AJ10:AQ10,2,2)</f>
        <v>8.5287925226937267E-4</v>
      </c>
      <c r="E22" s="2" t="s">
        <v>43</v>
      </c>
    </row>
    <row r="23" spans="2:12" x14ac:dyDescent="0.2">
      <c r="B23" s="2" t="s">
        <v>81</v>
      </c>
      <c r="C23" s="2" t="s">
        <v>80</v>
      </c>
      <c r="D23" s="2">
        <f>TTEST(L10:V10,AJ10:AQ10,2,2)</f>
        <v>1.8786957832727505E-2</v>
      </c>
      <c r="E23" s="2" t="s">
        <v>82</v>
      </c>
    </row>
  </sheetData>
  <mergeCells count="18">
    <mergeCell ref="AM3:AN3"/>
    <mergeCell ref="AP3:AQ3"/>
    <mergeCell ref="U3:V3"/>
    <mergeCell ref="X3:Y3"/>
    <mergeCell ref="AA3:AB3"/>
    <mergeCell ref="AD3:AE3"/>
    <mergeCell ref="AG3:AH3"/>
    <mergeCell ref="AJ3:AK3"/>
    <mergeCell ref="C2:J2"/>
    <mergeCell ref="L2:V2"/>
    <mergeCell ref="X2:AH2"/>
    <mergeCell ref="AJ2:AQ2"/>
    <mergeCell ref="C3:D3"/>
    <mergeCell ref="F3:G3"/>
    <mergeCell ref="I3:J3"/>
    <mergeCell ref="L3:M3"/>
    <mergeCell ref="O3:P3"/>
    <mergeCell ref="R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Fig5a</vt:lpstr>
      <vt:lpstr>Fig5d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Luders</dc:creator>
  <cp:lastModifiedBy>Jens Luders</cp:lastModifiedBy>
  <dcterms:created xsi:type="dcterms:W3CDTF">2021-07-28T11:03:05Z</dcterms:created>
  <dcterms:modified xsi:type="dcterms:W3CDTF">2021-07-28T11:03:44Z</dcterms:modified>
</cp:coreProperties>
</file>