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mshiple/Desktop/"/>
    </mc:Choice>
  </mc:AlternateContent>
  <xr:revisionPtr revIDLastSave="0" documentId="8_{33C65137-CB1A-914C-8B50-23E19FCE5464}" xr6:coauthVersionLast="45" xr6:coauthVersionMax="45" xr10:uidLastSave="{00000000-0000-0000-0000-000000000000}"/>
  <bookViews>
    <workbookView xWindow="480" yWindow="940" windowWidth="25040" windowHeight="14240" xr2:uid="{692091F9-AF9E-4E4D-B3E3-64E72C32573B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O23" i="1" l="1"/>
  <c r="AG23" i="1"/>
  <c r="V23" i="1"/>
  <c r="L23" i="1"/>
  <c r="AO22" i="1"/>
  <c r="AG22" i="1"/>
  <c r="V22" i="1"/>
  <c r="L22" i="1"/>
  <c r="AO21" i="1"/>
  <c r="AG21" i="1"/>
  <c r="V21" i="1"/>
  <c r="L21" i="1"/>
  <c r="AO20" i="1"/>
  <c r="AG20" i="1"/>
  <c r="V20" i="1"/>
  <c r="L20" i="1"/>
  <c r="AO19" i="1"/>
  <c r="AG19" i="1"/>
  <c r="V19" i="1"/>
  <c r="L19" i="1"/>
  <c r="AO18" i="1"/>
  <c r="AG18" i="1"/>
  <c r="V18" i="1"/>
  <c r="L18" i="1"/>
  <c r="AO17" i="1"/>
  <c r="AG17" i="1"/>
  <c r="V17" i="1"/>
  <c r="L17" i="1"/>
  <c r="AO16" i="1"/>
  <c r="AG16" i="1"/>
  <c r="V16" i="1"/>
  <c r="L16" i="1"/>
  <c r="AO15" i="1"/>
  <c r="AG15" i="1"/>
  <c r="V15" i="1"/>
  <c r="L15" i="1"/>
  <c r="AO12" i="1"/>
  <c r="AG12" i="1"/>
  <c r="V12" i="1"/>
  <c r="L12" i="1"/>
  <c r="AO11" i="1"/>
  <c r="AG11" i="1"/>
  <c r="V11" i="1"/>
  <c r="L11" i="1"/>
  <c r="AO10" i="1"/>
  <c r="AG10" i="1"/>
  <c r="L10" i="1"/>
  <c r="AO9" i="1"/>
  <c r="AG9" i="1"/>
  <c r="V9" i="1"/>
  <c r="L9" i="1"/>
  <c r="AO8" i="1"/>
  <c r="AG8" i="1"/>
  <c r="V8" i="1"/>
  <c r="L8" i="1"/>
  <c r="AO7" i="1"/>
  <c r="AG7" i="1"/>
  <c r="V7" i="1"/>
  <c r="L7" i="1"/>
  <c r="AO6" i="1"/>
  <c r="AG6" i="1"/>
  <c r="V6" i="1"/>
  <c r="L6" i="1"/>
</calcChain>
</file>

<file path=xl/sharedStrings.xml><?xml version="1.0" encoding="utf-8"?>
<sst xmlns="http://schemas.openxmlformats.org/spreadsheetml/2006/main" count="102" uniqueCount="31">
  <si>
    <t>Virus IC50 (µg/mL)</t>
  </si>
  <si>
    <t>Antibody</t>
  </si>
  <si>
    <t>QA013 765 dpi (clade A)</t>
  </si>
  <si>
    <t>BG505.W6.C2 T332N (clade A)</t>
  </si>
  <si>
    <t>SF162 (clade B)</t>
  </si>
  <si>
    <t>QC406.F3 (clade C)</t>
  </si>
  <si>
    <t>Average</t>
  </si>
  <si>
    <t>QA013.2 mature</t>
  </si>
  <si>
    <t>&lt;0.048828125</t>
  </si>
  <si>
    <t>&lt;0.0488</t>
  </si>
  <si>
    <t>E23A</t>
  </si>
  <si>
    <t>I24A</t>
  </si>
  <si>
    <t>&gt;50</t>
  </si>
  <si>
    <t>I25S</t>
  </si>
  <si>
    <t>E26G</t>
  </si>
  <si>
    <t>&gt;10</t>
  </si>
  <si>
    <t>L27F</t>
  </si>
  <si>
    <t>G28T</t>
  </si>
  <si>
    <t>&gt;25</t>
  </si>
  <si>
    <t>&lt;0.15625</t>
  </si>
  <si>
    <t>&lt;0.0195</t>
  </si>
  <si>
    <t>L78S</t>
  </si>
  <si>
    <t>F80Y</t>
  </si>
  <si>
    <t>&lt;0.625</t>
  </si>
  <si>
    <t>L103R</t>
  </si>
  <si>
    <t>V104L</t>
  </si>
  <si>
    <t>D106V</t>
  </si>
  <si>
    <t>R108T</t>
  </si>
  <si>
    <t>I109Q</t>
  </si>
  <si>
    <t>P120Q</t>
  </si>
  <si>
    <t>Excluded outliers that deviate &gt;10-fold from the rest of the replicate IC50 values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</si>
</sst>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6" x14ac:knownFonts="1">
    <font>
      <sz val="12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sz val="11"/>
      <color theme="1"/>
      <name val="AriaL"/>
      <family val="2"/>
    </font>
    <font>
      <sz val="11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D0CECE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 readingOrder="1"/>
    </xf>
    <xf numFmtId="0" fontId="2" fillId="2" borderId="2" xfId="0" applyFont="1" applyFill="1" applyBorder="1" applyAlignment="1">
      <alignment horizontal="center" vertical="center" wrapText="1" readingOrder="1"/>
    </xf>
    <xf numFmtId="0" fontId="2" fillId="2" borderId="3" xfId="0" applyFont="1" applyFill="1" applyBorder="1" applyAlignment="1">
      <alignment horizontal="center" vertical="center" wrapText="1" readingOrder="1"/>
    </xf>
    <xf numFmtId="0" fontId="2" fillId="3" borderId="4" xfId="0" applyFont="1" applyFill="1" applyBorder="1" applyAlignment="1">
      <alignment horizontal="center" vertical="center" wrapText="1" readingOrder="1"/>
    </xf>
    <xf numFmtId="0" fontId="2" fillId="0" borderId="5" xfId="0" applyFont="1" applyBorder="1" applyAlignment="1">
      <alignment horizontal="center" vertical="center" wrapText="1" readingOrder="1"/>
    </xf>
    <xf numFmtId="0" fontId="2" fillId="0" borderId="6" xfId="0" applyFont="1" applyBorder="1" applyAlignment="1">
      <alignment horizontal="center" vertical="center" wrapText="1" readingOrder="1"/>
    </xf>
    <xf numFmtId="0" fontId="2" fillId="0" borderId="7" xfId="0" applyFont="1" applyBorder="1" applyAlignment="1">
      <alignment horizontal="center" vertical="center" wrapText="1" readingOrder="1"/>
    </xf>
    <xf numFmtId="0" fontId="2" fillId="0" borderId="8" xfId="0" applyFont="1" applyBorder="1" applyAlignment="1">
      <alignment horizontal="center" vertical="center" wrapText="1" readingOrder="1"/>
    </xf>
    <xf numFmtId="0" fontId="3" fillId="0" borderId="9" xfId="0" applyFont="1" applyBorder="1" applyAlignment="1">
      <alignment horizontal="center" vertical="center" wrapText="1" readingOrder="1"/>
    </xf>
    <xf numFmtId="14" fontId="1" fillId="0" borderId="10" xfId="0" applyNumberFormat="1" applyFont="1" applyBorder="1" applyAlignment="1">
      <alignment horizontal="center" vertical="center" wrapText="1"/>
    </xf>
    <xf numFmtId="14" fontId="1" fillId="0" borderId="11" xfId="0" applyNumberFormat="1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/>
    </xf>
    <xf numFmtId="14" fontId="1" fillId="0" borderId="12" xfId="0" applyNumberFormat="1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 wrapText="1" readingOrder="1"/>
    </xf>
    <xf numFmtId="2" fontId="1" fillId="0" borderId="16" xfId="0" applyNumberFormat="1" applyFont="1" applyBorder="1" applyAlignment="1">
      <alignment horizontal="center" vertical="center"/>
    </xf>
    <xf numFmtId="164" fontId="1" fillId="0" borderId="14" xfId="0" applyNumberFormat="1" applyFont="1" applyBorder="1" applyAlignment="1">
      <alignment horizontal="center" vertical="center"/>
    </xf>
    <xf numFmtId="2" fontId="1" fillId="0" borderId="14" xfId="0" applyNumberFormat="1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2" fontId="1" fillId="4" borderId="18" xfId="0" applyNumberFormat="1" applyFont="1" applyFill="1" applyBorder="1" applyAlignment="1">
      <alignment horizontal="center" vertical="center"/>
    </xf>
    <xf numFmtId="2" fontId="1" fillId="5" borderId="16" xfId="0" applyNumberFormat="1" applyFont="1" applyFill="1" applyBorder="1" applyAlignment="1">
      <alignment horizontal="center" vertical="center"/>
    </xf>
    <xf numFmtId="165" fontId="1" fillId="0" borderId="14" xfId="0" applyNumberFormat="1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2" fontId="3" fillId="0" borderId="14" xfId="0" applyNumberFormat="1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5" borderId="14" xfId="0" applyFont="1" applyFill="1" applyBorder="1" applyAlignment="1">
      <alignment horizontal="center" vertical="center"/>
    </xf>
    <xf numFmtId="1" fontId="1" fillId="0" borderId="16" xfId="0" applyNumberFormat="1" applyFont="1" applyBorder="1" applyAlignment="1">
      <alignment horizontal="center" vertical="center"/>
    </xf>
    <xf numFmtId="1" fontId="1" fillId="4" borderId="18" xfId="0" applyNumberFormat="1" applyFont="1" applyFill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2" fontId="1" fillId="0" borderId="20" xfId="0" applyNumberFormat="1" applyFont="1" applyBorder="1" applyAlignment="1">
      <alignment horizontal="center" vertical="center"/>
    </xf>
    <xf numFmtId="164" fontId="1" fillId="0" borderId="21" xfId="0" applyNumberFormat="1" applyFont="1" applyBorder="1" applyAlignment="1">
      <alignment horizontal="center" vertical="center"/>
    </xf>
    <xf numFmtId="2" fontId="1" fillId="0" borderId="21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2" fontId="1" fillId="4" borderId="23" xfId="0" applyNumberFormat="1" applyFont="1" applyFill="1" applyBorder="1" applyAlignment="1">
      <alignment horizontal="center" vertical="center"/>
    </xf>
    <xf numFmtId="165" fontId="1" fillId="0" borderId="21" xfId="0" applyNumberFormat="1" applyFont="1" applyBorder="1" applyAlignment="1">
      <alignment horizontal="center" vertical="center"/>
    </xf>
    <xf numFmtId="2" fontId="1" fillId="5" borderId="14" xfId="0" applyNumberFormat="1" applyFont="1" applyFill="1" applyBorder="1" applyAlignment="1">
      <alignment horizontal="center" vertical="center"/>
    </xf>
    <xf numFmtId="0" fontId="1" fillId="6" borderId="24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/>
    </xf>
    <xf numFmtId="0" fontId="1" fillId="6" borderId="25" xfId="0" applyFont="1" applyFill="1" applyBorder="1" applyAlignment="1">
      <alignment horizontal="center" vertical="center"/>
    </xf>
    <xf numFmtId="0" fontId="1" fillId="6" borderId="3" xfId="0" applyFont="1" applyFill="1" applyBorder="1" applyAlignment="1">
      <alignment horizontal="center" vertical="center"/>
    </xf>
    <xf numFmtId="2" fontId="1" fillId="6" borderId="2" xfId="0" applyNumberFormat="1" applyFont="1" applyFill="1" applyBorder="1" applyAlignment="1">
      <alignment horizontal="center" vertical="center"/>
    </xf>
    <xf numFmtId="0" fontId="1" fillId="6" borderId="26" xfId="0" applyFont="1" applyFill="1" applyBorder="1" applyAlignment="1">
      <alignment horizontal="center" vertical="center"/>
    </xf>
    <xf numFmtId="0" fontId="1" fillId="6" borderId="27" xfId="0" applyFont="1" applyFill="1" applyBorder="1" applyAlignment="1">
      <alignment horizontal="center" vertical="center"/>
    </xf>
    <xf numFmtId="0" fontId="1" fillId="6" borderId="28" xfId="0" applyFont="1" applyFill="1" applyBorder="1" applyAlignment="1">
      <alignment horizontal="center" vertical="center"/>
    </xf>
    <xf numFmtId="0" fontId="1" fillId="6" borderId="29" xfId="0" applyFont="1" applyFill="1" applyBorder="1" applyAlignment="1">
      <alignment horizontal="center" vertical="center"/>
    </xf>
    <xf numFmtId="0" fontId="1" fillId="6" borderId="30" xfId="0" applyFont="1" applyFill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14" fontId="1" fillId="0" borderId="32" xfId="0" applyNumberFormat="1" applyFont="1" applyBorder="1" applyAlignment="1">
      <alignment horizontal="center" vertical="center"/>
    </xf>
    <xf numFmtId="14" fontId="1" fillId="0" borderId="33" xfId="0" applyNumberFormat="1" applyFont="1" applyBorder="1" applyAlignment="1">
      <alignment horizontal="center" vertical="center"/>
    </xf>
    <xf numFmtId="14" fontId="1" fillId="0" borderId="34" xfId="0" applyNumberFormat="1" applyFont="1" applyBorder="1" applyAlignment="1">
      <alignment horizontal="center" vertical="center"/>
    </xf>
    <xf numFmtId="0" fontId="4" fillId="4" borderId="35" xfId="0" applyFont="1" applyFill="1" applyBorder="1" applyAlignment="1">
      <alignment horizontal="center" vertical="center"/>
    </xf>
    <xf numFmtId="2" fontId="1" fillId="0" borderId="17" xfId="0" applyNumberFormat="1" applyFont="1" applyBorder="1" applyAlignment="1">
      <alignment horizontal="center" vertical="center"/>
    </xf>
    <xf numFmtId="165" fontId="1" fillId="0" borderId="16" xfId="0" applyNumberFormat="1" applyFont="1" applyBorder="1" applyAlignment="1">
      <alignment horizontal="center" vertical="center"/>
    </xf>
    <xf numFmtId="2" fontId="3" fillId="5" borderId="14" xfId="0" applyNumberFormat="1" applyFont="1" applyFill="1" applyBorder="1" applyAlignment="1">
      <alignment horizontal="center" vertical="center"/>
    </xf>
    <xf numFmtId="165" fontId="1" fillId="5" borderId="14" xfId="0" applyNumberFormat="1" applyFont="1" applyFill="1" applyBorder="1" applyAlignment="1">
      <alignment horizontal="center" vertical="center"/>
    </xf>
    <xf numFmtId="165" fontId="5" fillId="0" borderId="16" xfId="0" applyNumberFormat="1" applyFont="1" applyBorder="1" applyAlignment="1">
      <alignment horizontal="center" vertical="center"/>
    </xf>
    <xf numFmtId="1" fontId="1" fillId="0" borderId="14" xfId="0" applyNumberFormat="1" applyFont="1" applyBorder="1" applyAlignment="1">
      <alignment horizontal="center" vertical="center"/>
    </xf>
    <xf numFmtId="2" fontId="1" fillId="0" borderId="27" xfId="0" applyNumberFormat="1" applyFont="1" applyBorder="1" applyAlignment="1">
      <alignment horizontal="center" vertical="center"/>
    </xf>
    <xf numFmtId="2" fontId="1" fillId="0" borderId="28" xfId="0" applyNumberFormat="1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2" fontId="1" fillId="4" borderId="29" xfId="0" applyNumberFormat="1" applyFont="1" applyFill="1" applyBorder="1" applyAlignment="1">
      <alignment horizontal="center" vertical="center"/>
    </xf>
    <xf numFmtId="2" fontId="3" fillId="5" borderId="28" xfId="0" applyNumberFormat="1" applyFont="1" applyFill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2" fontId="1" fillId="0" borderId="0" xfId="0" applyNumberFormat="1" applyFont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5D007F-E0AC-AB41-9910-8AD844E32B45}">
  <dimension ref="A2:AO31"/>
  <sheetViews>
    <sheetView tabSelected="1" workbookViewId="0">
      <selection activeCell="H1" sqref="H1"/>
    </sheetView>
  </sheetViews>
  <sheetFormatPr baseColWidth="10" defaultRowHeight="14" x14ac:dyDescent="0.2"/>
  <cols>
    <col min="1" max="1" width="10" style="1" bestFit="1" customWidth="1"/>
    <col min="2" max="2" width="13.6640625" style="1" customWidth="1"/>
    <col min="3" max="3" width="13" style="1" customWidth="1"/>
    <col min="4" max="4" width="14.33203125" style="1" customWidth="1"/>
    <col min="5" max="5" width="8" style="1" bestFit="1" customWidth="1"/>
    <col min="6" max="6" width="9.1640625" style="1" bestFit="1" customWidth="1"/>
    <col min="7" max="7" width="8" style="1" bestFit="1" customWidth="1"/>
    <col min="8" max="8" width="9.1640625" style="1" bestFit="1" customWidth="1"/>
    <col min="9" max="9" width="8" style="1" bestFit="1" customWidth="1"/>
    <col min="10" max="10" width="7" style="1" bestFit="1" customWidth="1"/>
    <col min="11" max="11" width="8" style="1" bestFit="1" customWidth="1"/>
    <col min="12" max="12" width="13.33203125" style="1" customWidth="1"/>
    <col min="13" max="13" width="12.83203125" style="1" bestFit="1" customWidth="1"/>
    <col min="14" max="14" width="13.5" style="1" customWidth="1"/>
    <col min="15" max="15" width="9.1640625" style="1" bestFit="1" customWidth="1"/>
    <col min="16" max="16" width="11" style="1" bestFit="1" customWidth="1"/>
    <col min="17" max="17" width="8.83203125" style="1" bestFit="1" customWidth="1"/>
    <col min="18" max="18" width="9.1640625" style="1" bestFit="1" customWidth="1"/>
    <col min="19" max="19" width="7" style="1" bestFit="1" customWidth="1"/>
    <col min="20" max="20" width="8" style="1" bestFit="1" customWidth="1"/>
    <col min="21" max="21" width="7.83203125" style="1" customWidth="1"/>
    <col min="22" max="22" width="12.33203125" style="1" bestFit="1" customWidth="1"/>
    <col min="23" max="23" width="11" style="1" bestFit="1" customWidth="1"/>
    <col min="24" max="25" width="9.1640625" style="1" bestFit="1" customWidth="1"/>
    <col min="26" max="28" width="8" style="1" bestFit="1" customWidth="1"/>
    <col min="29" max="29" width="9.1640625" style="1" bestFit="1" customWidth="1"/>
    <col min="30" max="30" width="7" style="1" bestFit="1" customWidth="1"/>
    <col min="31" max="32" width="9" style="1" customWidth="1"/>
    <col min="33" max="33" width="8.1640625" style="1" bestFit="1" customWidth="1"/>
    <col min="34" max="34" width="12.83203125" style="1" bestFit="1" customWidth="1"/>
    <col min="35" max="37" width="12.6640625" style="1" bestFit="1" customWidth="1"/>
    <col min="38" max="38" width="12.6640625" style="1" customWidth="1"/>
    <col min="39" max="39" width="8" style="1" bestFit="1" customWidth="1"/>
    <col min="40" max="40" width="9.1640625" style="1" bestFit="1" customWidth="1"/>
    <col min="41" max="41" width="8.1640625" style="1" bestFit="1" customWidth="1"/>
    <col min="42" max="16384" width="10.83203125" style="1"/>
  </cols>
  <sheetData>
    <row r="2" spans="1:41" ht="15" thickBot="1" x14ac:dyDescent="0.25"/>
    <row r="3" spans="1:41" ht="15" thickBot="1" x14ac:dyDescent="0.25">
      <c r="B3" s="2" t="s">
        <v>0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4"/>
    </row>
    <row r="4" spans="1:41" ht="16" thickBot="1" x14ac:dyDescent="0.25">
      <c r="A4" s="5" t="s">
        <v>1</v>
      </c>
      <c r="B4" s="6" t="s">
        <v>2</v>
      </c>
      <c r="C4" s="7"/>
      <c r="D4" s="7"/>
      <c r="E4" s="7"/>
      <c r="F4" s="7"/>
      <c r="G4" s="7"/>
      <c r="H4" s="7"/>
      <c r="I4" s="7"/>
      <c r="J4" s="7"/>
      <c r="K4" s="8"/>
      <c r="L4" s="9"/>
      <c r="M4" s="6" t="s">
        <v>3</v>
      </c>
      <c r="N4" s="7"/>
      <c r="O4" s="7"/>
      <c r="P4" s="7"/>
      <c r="Q4" s="7"/>
      <c r="R4" s="7"/>
      <c r="S4" s="7"/>
      <c r="T4" s="8"/>
      <c r="U4" s="8"/>
      <c r="V4" s="9"/>
      <c r="W4" s="6" t="s">
        <v>4</v>
      </c>
      <c r="X4" s="7"/>
      <c r="Y4" s="7"/>
      <c r="Z4" s="7"/>
      <c r="AA4" s="7"/>
      <c r="AB4" s="7"/>
      <c r="AC4" s="7"/>
      <c r="AD4" s="7"/>
      <c r="AE4" s="8"/>
      <c r="AF4" s="8"/>
      <c r="AG4" s="9"/>
      <c r="AH4" s="6" t="s">
        <v>5</v>
      </c>
      <c r="AI4" s="7"/>
      <c r="AJ4" s="7"/>
      <c r="AK4" s="7"/>
      <c r="AL4" s="7"/>
      <c r="AM4" s="7"/>
      <c r="AN4" s="7"/>
      <c r="AO4" s="9"/>
    </row>
    <row r="5" spans="1:41" x14ac:dyDescent="0.2">
      <c r="A5" s="10"/>
      <c r="B5" s="11">
        <v>44103</v>
      </c>
      <c r="C5" s="12">
        <v>44125</v>
      </c>
      <c r="D5" s="12">
        <v>44180</v>
      </c>
      <c r="E5" s="12">
        <v>44218</v>
      </c>
      <c r="F5" s="13"/>
      <c r="G5" s="13"/>
      <c r="H5" s="13"/>
      <c r="I5" s="13"/>
      <c r="J5" s="13"/>
      <c r="K5" s="14"/>
      <c r="L5" s="15" t="s">
        <v>6</v>
      </c>
      <c r="M5" s="11">
        <v>44103</v>
      </c>
      <c r="N5" s="12">
        <v>44125</v>
      </c>
      <c r="O5" s="12">
        <v>44180</v>
      </c>
      <c r="P5" s="12">
        <v>44071</v>
      </c>
      <c r="Q5" s="12">
        <v>44218</v>
      </c>
      <c r="R5" s="12"/>
      <c r="S5" s="12"/>
      <c r="T5" s="16"/>
      <c r="U5" s="16"/>
      <c r="V5" s="15" t="s">
        <v>6</v>
      </c>
      <c r="W5" s="12">
        <v>44125</v>
      </c>
      <c r="X5" s="12">
        <v>44180</v>
      </c>
      <c r="Y5" s="12">
        <v>44071</v>
      </c>
      <c r="Z5" s="12">
        <v>44221</v>
      </c>
      <c r="AA5" s="17"/>
      <c r="AB5" s="13"/>
      <c r="AC5" s="13"/>
      <c r="AD5" s="13"/>
      <c r="AE5" s="14"/>
      <c r="AF5" s="14"/>
      <c r="AG5" s="15" t="s">
        <v>6</v>
      </c>
      <c r="AH5" s="11">
        <v>44103</v>
      </c>
      <c r="AI5" s="12">
        <v>44125</v>
      </c>
      <c r="AJ5" s="12">
        <v>44180</v>
      </c>
      <c r="AK5" s="12">
        <v>44071</v>
      </c>
      <c r="AL5" s="13"/>
      <c r="AM5" s="13"/>
      <c r="AN5" s="13"/>
      <c r="AO5" s="15" t="s">
        <v>6</v>
      </c>
    </row>
    <row r="6" spans="1:41" ht="30" x14ac:dyDescent="0.2">
      <c r="A6" s="18" t="s">
        <v>7</v>
      </c>
      <c r="B6" s="19">
        <v>0.13274765527261376</v>
      </c>
      <c r="C6" s="20">
        <v>0.157</v>
      </c>
      <c r="D6" s="21">
        <v>0.24636532971013755</v>
      </c>
      <c r="E6" s="21">
        <v>0.21</v>
      </c>
      <c r="F6" s="21"/>
      <c r="G6" s="21"/>
      <c r="H6" s="21"/>
      <c r="I6" s="21"/>
      <c r="J6" s="17"/>
      <c r="K6" s="22"/>
      <c r="L6" s="23">
        <f>AVERAGE(B6:E6)</f>
        <v>0.18652824624568781</v>
      </c>
      <c r="M6" s="24" t="s">
        <v>8</v>
      </c>
      <c r="N6" s="20">
        <v>0.54133668821340941</v>
      </c>
      <c r="O6" s="25">
        <v>0.42031571214084101</v>
      </c>
      <c r="P6" s="21">
        <v>7.0000000000000007E-2</v>
      </c>
      <c r="Q6" s="17">
        <v>0.21</v>
      </c>
      <c r="R6" s="17"/>
      <c r="S6" s="17"/>
      <c r="T6" s="22"/>
      <c r="U6" s="22"/>
      <c r="V6" s="23">
        <f>AVERAGE(M6:P6)</f>
        <v>0.34388413345141683</v>
      </c>
      <c r="W6" s="20">
        <v>0.58800892264963711</v>
      </c>
      <c r="X6" s="21">
        <v>0.32281230687995011</v>
      </c>
      <c r="Y6" s="17">
        <v>1.32</v>
      </c>
      <c r="Z6" s="17"/>
      <c r="AA6" s="17"/>
      <c r="AB6" s="17"/>
      <c r="AC6" s="17"/>
      <c r="AD6" s="17"/>
      <c r="AE6" s="22"/>
      <c r="AF6" s="22"/>
      <c r="AG6" s="23">
        <f>AVERAGE(W6:Y6)</f>
        <v>0.74360707650986235</v>
      </c>
      <c r="AH6" s="26" t="s">
        <v>8</v>
      </c>
      <c r="AI6" s="17" t="s">
        <v>9</v>
      </c>
      <c r="AJ6" s="21">
        <v>0.10061747821145968</v>
      </c>
      <c r="AK6" s="27" t="s">
        <v>8</v>
      </c>
      <c r="AL6" s="17"/>
      <c r="AM6" s="17"/>
      <c r="AN6" s="17"/>
      <c r="AO6" s="23">
        <f>AVERAGE(0.0488,0.0488,AJ6, 0.0488)</f>
        <v>6.1754369552864924E-2</v>
      </c>
    </row>
    <row r="7" spans="1:41" x14ac:dyDescent="0.2">
      <c r="A7" s="28" t="s">
        <v>10</v>
      </c>
      <c r="B7" s="19"/>
      <c r="C7" s="29" t="s">
        <v>9</v>
      </c>
      <c r="D7" s="21">
        <v>0.69591945874954053</v>
      </c>
      <c r="E7" s="21">
        <v>0.6</v>
      </c>
      <c r="F7" s="21"/>
      <c r="G7" s="21"/>
      <c r="H7" s="21"/>
      <c r="I7" s="21"/>
      <c r="J7" s="17"/>
      <c r="K7" s="22"/>
      <c r="L7" s="23">
        <f>AVERAGE(B7:E7)</f>
        <v>0.64795972937477031</v>
      </c>
      <c r="M7" s="19"/>
      <c r="N7" s="20">
        <v>0.10612136290530556</v>
      </c>
      <c r="O7" s="25">
        <v>1.7431270866874633</v>
      </c>
      <c r="P7" s="21">
        <v>0.12</v>
      </c>
      <c r="Q7" s="17">
        <v>1.1599999999999999</v>
      </c>
      <c r="R7" s="17"/>
      <c r="S7" s="17"/>
      <c r="T7" s="22"/>
      <c r="U7" s="22"/>
      <c r="V7" s="23">
        <f>AVERAGE(M7:P7)</f>
        <v>0.65641614986425623</v>
      </c>
      <c r="W7" s="20">
        <v>0.36849792898744316</v>
      </c>
      <c r="X7" s="21">
        <v>1.5833635734979195</v>
      </c>
      <c r="Y7" s="17">
        <v>2.66</v>
      </c>
      <c r="Z7" s="17">
        <v>1.53</v>
      </c>
      <c r="AA7" s="17"/>
      <c r="AB7" s="17"/>
      <c r="AC7" s="17"/>
      <c r="AD7" s="17"/>
      <c r="AE7" s="22"/>
      <c r="AF7" s="22"/>
      <c r="AG7" s="23">
        <f>AVERAGE(W7:Z7)</f>
        <v>1.5354653756213408</v>
      </c>
      <c r="AH7" s="26"/>
      <c r="AI7" s="17" t="s">
        <v>9</v>
      </c>
      <c r="AJ7" s="21">
        <v>0.19638289795041491</v>
      </c>
      <c r="AK7" s="27" t="s">
        <v>8</v>
      </c>
      <c r="AL7" s="17"/>
      <c r="AM7" s="17"/>
      <c r="AN7" s="17"/>
      <c r="AO7" s="23">
        <f>AVERAGE(0.0488,0.0488,AJ7)</f>
        <v>9.7994299316804978E-2</v>
      </c>
    </row>
    <row r="8" spans="1:41" x14ac:dyDescent="0.2">
      <c r="A8" s="28" t="s">
        <v>11</v>
      </c>
      <c r="B8" s="19">
        <v>0.55013940490717295</v>
      </c>
      <c r="C8" s="20">
        <v>0.11700000000000001</v>
      </c>
      <c r="D8" s="21">
        <v>0.98232060213153916</v>
      </c>
      <c r="E8" s="21"/>
      <c r="F8" s="21"/>
      <c r="G8" s="21"/>
      <c r="H8" s="21"/>
      <c r="I8" s="21"/>
      <c r="J8" s="17"/>
      <c r="K8" s="22"/>
      <c r="L8" s="23">
        <f>AVERAGE(B8:D8)</f>
        <v>0.5498200023462374</v>
      </c>
      <c r="M8" s="19">
        <v>0.95247575667050499</v>
      </c>
      <c r="N8" s="20">
        <v>0.79327261811260374</v>
      </c>
      <c r="O8" s="25">
        <v>3.5482462600756728</v>
      </c>
      <c r="P8" s="17"/>
      <c r="Q8" s="17"/>
      <c r="R8" s="17"/>
      <c r="S8" s="17"/>
      <c r="T8" s="22"/>
      <c r="U8" s="22"/>
      <c r="V8" s="23">
        <f t="shared" ref="V8:V12" si="0">AVERAGE(M8:P8)</f>
        <v>1.7646648782862606</v>
      </c>
      <c r="W8" s="20" t="s">
        <v>12</v>
      </c>
      <c r="X8" s="21" t="s">
        <v>12</v>
      </c>
      <c r="Y8" s="17"/>
      <c r="Z8" s="17">
        <v>9.3000000000000007</v>
      </c>
      <c r="AA8" s="17"/>
      <c r="AB8" s="17"/>
      <c r="AC8" s="17"/>
      <c r="AD8" s="17"/>
      <c r="AE8" s="22"/>
      <c r="AF8" s="22"/>
      <c r="AG8" s="23">
        <f>AVERAGE(W8:Y8,50,50,Z8)</f>
        <v>36.43333333333333</v>
      </c>
      <c r="AH8" s="26" t="s">
        <v>8</v>
      </c>
      <c r="AI8" s="17" t="s">
        <v>9</v>
      </c>
      <c r="AJ8" s="21">
        <v>0.39966361177250204</v>
      </c>
      <c r="AK8" s="17"/>
      <c r="AL8" s="17"/>
      <c r="AM8" s="17"/>
      <c r="AN8" s="17"/>
      <c r="AO8" s="23">
        <f>AVERAGE(0.0488,0.0488,AJ8)</f>
        <v>0.16575453725750069</v>
      </c>
    </row>
    <row r="9" spans="1:41" x14ac:dyDescent="0.2">
      <c r="A9" s="28" t="s">
        <v>13</v>
      </c>
      <c r="B9" s="19">
        <v>0.34685236063902181</v>
      </c>
      <c r="C9" s="17" t="s">
        <v>9</v>
      </c>
      <c r="D9" s="21">
        <v>0.53411170227446214</v>
      </c>
      <c r="E9" s="21"/>
      <c r="F9" s="21"/>
      <c r="G9" s="21"/>
      <c r="H9" s="21"/>
      <c r="I9" s="21"/>
      <c r="J9" s="17"/>
      <c r="K9" s="22"/>
      <c r="L9" s="23">
        <f>AVERAGE(B9:D9, 0.0488)</f>
        <v>0.30992135430449463</v>
      </c>
      <c r="M9" s="19">
        <v>0.3660592885325189</v>
      </c>
      <c r="N9" s="20">
        <v>0.14174012718024212</v>
      </c>
      <c r="O9" s="25">
        <v>2.0519171712642446</v>
      </c>
      <c r="P9" s="17"/>
      <c r="Q9" s="17"/>
      <c r="R9" s="17"/>
      <c r="S9" s="17"/>
      <c r="T9" s="22"/>
      <c r="U9" s="22"/>
      <c r="V9" s="23">
        <f t="shared" si="0"/>
        <v>0.85323886232566848</v>
      </c>
      <c r="W9" s="20">
        <v>13.727428585092047</v>
      </c>
      <c r="X9" s="21">
        <v>33.520359724980558</v>
      </c>
      <c r="Y9" s="17"/>
      <c r="Z9" s="17">
        <v>7.89</v>
      </c>
      <c r="AA9" s="17"/>
      <c r="AB9" s="17"/>
      <c r="AC9" s="17"/>
      <c r="AD9" s="17"/>
      <c r="AE9" s="22"/>
      <c r="AF9" s="22"/>
      <c r="AG9" s="23">
        <f>AVERAGE(W9:Y9,Z9)</f>
        <v>18.379262770024202</v>
      </c>
      <c r="AH9" s="26" t="s">
        <v>8</v>
      </c>
      <c r="AI9" s="17" t="s">
        <v>9</v>
      </c>
      <c r="AJ9" s="21">
        <v>0.24672846542154012</v>
      </c>
      <c r="AK9" s="17"/>
      <c r="AL9" s="17"/>
      <c r="AM9" s="17"/>
      <c r="AN9" s="17"/>
      <c r="AO9" s="23">
        <f>AVERAGE(0.0488,0.0488,AJ9)</f>
        <v>0.11477615514051337</v>
      </c>
    </row>
    <row r="10" spans="1:41" x14ac:dyDescent="0.2">
      <c r="A10" s="28" t="s">
        <v>14</v>
      </c>
      <c r="B10" s="30">
        <v>12.055441027060029</v>
      </c>
      <c r="C10" s="20">
        <v>10.31</v>
      </c>
      <c r="D10" s="21" t="s">
        <v>15</v>
      </c>
      <c r="E10" s="21"/>
      <c r="F10" s="21"/>
      <c r="G10" s="21"/>
      <c r="H10" s="21"/>
      <c r="I10" s="21"/>
      <c r="J10" s="17"/>
      <c r="K10" s="22"/>
      <c r="L10" s="23">
        <f>AVERAGE(B10:D10, 10)</f>
        <v>10.788480342353344</v>
      </c>
      <c r="M10" s="19" t="s">
        <v>12</v>
      </c>
      <c r="N10" s="17" t="s">
        <v>12</v>
      </c>
      <c r="O10" s="25" t="s">
        <v>15</v>
      </c>
      <c r="P10" s="17"/>
      <c r="Q10" s="17"/>
      <c r="R10" s="17"/>
      <c r="S10" s="17"/>
      <c r="T10" s="22"/>
      <c r="U10" s="22"/>
      <c r="V10" s="31">
        <v>50</v>
      </c>
      <c r="W10" s="20" t="s">
        <v>12</v>
      </c>
      <c r="X10" s="21" t="s">
        <v>12</v>
      </c>
      <c r="Y10" s="17"/>
      <c r="Z10" s="17" t="s">
        <v>12</v>
      </c>
      <c r="AA10" s="17"/>
      <c r="AB10" s="17"/>
      <c r="AC10" s="17"/>
      <c r="AD10" s="17"/>
      <c r="AE10" s="22"/>
      <c r="AF10" s="22"/>
      <c r="AG10" s="31">
        <f>AVERAGE(W10:Y10,50,50)</f>
        <v>50</v>
      </c>
      <c r="AH10" s="30">
        <v>10.097512436025902</v>
      </c>
      <c r="AI10" s="17" t="s">
        <v>12</v>
      </c>
      <c r="AJ10" s="21" t="s">
        <v>15</v>
      </c>
      <c r="AK10" s="17"/>
      <c r="AL10" s="17"/>
      <c r="AM10" s="17"/>
      <c r="AN10" s="17"/>
      <c r="AO10" s="31">
        <f>AVERAGE(AH10,10,50)</f>
        <v>23.365837478675303</v>
      </c>
    </row>
    <row r="11" spans="1:41" x14ac:dyDescent="0.2">
      <c r="A11" s="28" t="s">
        <v>16</v>
      </c>
      <c r="B11" s="19">
        <v>0.16705110341976784</v>
      </c>
      <c r="C11" s="17" t="s">
        <v>9</v>
      </c>
      <c r="D11" s="21">
        <v>0.50759673380059156</v>
      </c>
      <c r="E11" s="21"/>
      <c r="F11" s="21"/>
      <c r="G11" s="21"/>
      <c r="H11" s="21"/>
      <c r="I11" s="21"/>
      <c r="J11" s="17"/>
      <c r="K11" s="22"/>
      <c r="L11" s="23">
        <f>AVERAGE(B11:D11, 0.0488)</f>
        <v>0.2411492790734531</v>
      </c>
      <c r="M11" s="19">
        <v>0.10350890942461062</v>
      </c>
      <c r="N11" s="17" t="s">
        <v>9</v>
      </c>
      <c r="O11" s="25">
        <v>0.61472757912857412</v>
      </c>
      <c r="P11" s="17"/>
      <c r="Q11" s="17"/>
      <c r="R11" s="17"/>
      <c r="S11" s="17"/>
      <c r="T11" s="22"/>
      <c r="U11" s="22"/>
      <c r="V11" s="23">
        <f>AVERAGE(M11:P11, 0.0488)</f>
        <v>0.25567882951772825</v>
      </c>
      <c r="W11" s="20">
        <v>8.2567746942148634E-2</v>
      </c>
      <c r="X11" s="21">
        <v>0.6713887940945229</v>
      </c>
      <c r="Y11" s="17"/>
      <c r="Z11" s="17">
        <v>0.38</v>
      </c>
      <c r="AA11" s="17"/>
      <c r="AB11" s="17"/>
      <c r="AC11" s="17"/>
      <c r="AD11" s="17"/>
      <c r="AE11" s="22"/>
      <c r="AF11" s="22"/>
      <c r="AG11" s="23">
        <f>AVERAGE(W11:Y11,Z11)</f>
        <v>0.37798551367889049</v>
      </c>
      <c r="AH11" s="26" t="s">
        <v>8</v>
      </c>
      <c r="AI11" s="17" t="s">
        <v>9</v>
      </c>
      <c r="AJ11" s="21">
        <v>0.19053681080182544</v>
      </c>
      <c r="AK11" s="17"/>
      <c r="AL11" s="17"/>
      <c r="AM11" s="17"/>
      <c r="AN11" s="17"/>
      <c r="AO11" s="23">
        <f>AVERAGE(0.0488,0.0488,AJ11)</f>
        <v>9.6045603600608487E-2</v>
      </c>
    </row>
    <row r="12" spans="1:41" ht="15" thickBot="1" x14ac:dyDescent="0.25">
      <c r="A12" s="32" t="s">
        <v>17</v>
      </c>
      <c r="B12" s="33">
        <v>0.92298744950898182</v>
      </c>
      <c r="C12" s="34">
        <v>0.23236200838133611</v>
      </c>
      <c r="D12" s="35">
        <v>2.44</v>
      </c>
      <c r="E12" s="35"/>
      <c r="F12" s="35"/>
      <c r="G12" s="35"/>
      <c r="H12" s="35"/>
      <c r="I12" s="35"/>
      <c r="J12" s="36"/>
      <c r="K12" s="37"/>
      <c r="L12" s="38">
        <f>AVERAGE(B12:D12)</f>
        <v>1.1984498192967725</v>
      </c>
      <c r="M12" s="33">
        <v>3.1656662832781484</v>
      </c>
      <c r="N12" s="34">
        <v>2.4840814559060043</v>
      </c>
      <c r="O12" s="39">
        <v>6.8</v>
      </c>
      <c r="P12" s="35">
        <v>1.05</v>
      </c>
      <c r="Q12" s="36"/>
      <c r="R12" s="36"/>
      <c r="S12" s="36"/>
      <c r="T12" s="37"/>
      <c r="U12" s="37"/>
      <c r="V12" s="38">
        <f t="shared" si="0"/>
        <v>3.3749369347960383</v>
      </c>
      <c r="W12" s="36" t="s">
        <v>12</v>
      </c>
      <c r="X12" s="35" t="s">
        <v>12</v>
      </c>
      <c r="Y12" s="36" t="s">
        <v>12</v>
      </c>
      <c r="Z12" s="36" t="s">
        <v>18</v>
      </c>
      <c r="AA12" s="36"/>
      <c r="AB12" s="36"/>
      <c r="AC12" s="36"/>
      <c r="AD12" s="36"/>
      <c r="AE12" s="37"/>
      <c r="AF12" s="37"/>
      <c r="AG12" s="38">
        <f>AVERAGE(W12:Y12,50,50,50)</f>
        <v>50</v>
      </c>
      <c r="AH12" s="19">
        <v>0.11193870160541759</v>
      </c>
      <c r="AI12" s="20">
        <v>0.19711329759101665</v>
      </c>
      <c r="AJ12" s="40">
        <v>0.86</v>
      </c>
      <c r="AK12" s="27" t="s">
        <v>8</v>
      </c>
      <c r="AL12" s="17"/>
      <c r="AM12" s="17"/>
      <c r="AN12" s="17"/>
      <c r="AO12" s="23">
        <f>AVERAGE(0.0488,AI12,AH12)</f>
        <v>0.11928399973214475</v>
      </c>
    </row>
    <row r="13" spans="1:41" s="51" customFormat="1" ht="15" thickBot="1" x14ac:dyDescent="0.25">
      <c r="A13" s="41"/>
      <c r="B13" s="42"/>
      <c r="C13" s="43"/>
      <c r="D13" s="43"/>
      <c r="E13" s="43"/>
      <c r="F13" s="43"/>
      <c r="G13" s="43"/>
      <c r="H13" s="43"/>
      <c r="I13" s="43"/>
      <c r="J13" s="43"/>
      <c r="K13" s="44"/>
      <c r="L13" s="45"/>
      <c r="M13" s="42"/>
      <c r="N13" s="43"/>
      <c r="O13" s="43"/>
      <c r="P13" s="43"/>
      <c r="Q13" s="43"/>
      <c r="R13" s="43"/>
      <c r="S13" s="43"/>
      <c r="T13" s="44"/>
      <c r="U13" s="44"/>
      <c r="V13" s="45"/>
      <c r="W13" s="42"/>
      <c r="X13" s="46"/>
      <c r="Y13" s="43"/>
      <c r="Z13" s="43"/>
      <c r="AA13" s="47"/>
      <c r="AB13" s="43"/>
      <c r="AC13" s="43"/>
      <c r="AD13" s="43"/>
      <c r="AE13" s="44"/>
      <c r="AF13" s="44"/>
      <c r="AG13" s="45"/>
      <c r="AH13" s="48"/>
      <c r="AI13" s="49"/>
      <c r="AJ13" s="49"/>
      <c r="AK13" s="49"/>
      <c r="AL13" s="49"/>
      <c r="AM13" s="49"/>
      <c r="AN13" s="49"/>
      <c r="AO13" s="50"/>
    </row>
    <row r="14" spans="1:41" x14ac:dyDescent="0.2">
      <c r="A14" s="52"/>
      <c r="B14" s="53">
        <v>44027</v>
      </c>
      <c r="C14" s="54">
        <v>44089</v>
      </c>
      <c r="D14" s="54">
        <v>44095</v>
      </c>
      <c r="E14" s="54">
        <v>44103</v>
      </c>
      <c r="F14" s="54">
        <v>44125</v>
      </c>
      <c r="G14" s="54">
        <v>44173</v>
      </c>
      <c r="H14" s="54">
        <v>44180</v>
      </c>
      <c r="I14" s="54">
        <v>44071</v>
      </c>
      <c r="J14" s="54">
        <v>44083</v>
      </c>
      <c r="K14" s="55">
        <v>44218</v>
      </c>
      <c r="L14" s="56" t="s">
        <v>6</v>
      </c>
      <c r="M14" s="53">
        <v>44089</v>
      </c>
      <c r="N14" s="54">
        <v>44095</v>
      </c>
      <c r="O14" s="54">
        <v>44103</v>
      </c>
      <c r="P14" s="54">
        <v>44173</v>
      </c>
      <c r="Q14" s="54">
        <v>44071</v>
      </c>
      <c r="R14" s="54">
        <v>44180</v>
      </c>
      <c r="S14" s="54">
        <v>44083</v>
      </c>
      <c r="T14" s="55">
        <v>44218</v>
      </c>
      <c r="U14" s="55">
        <v>44228</v>
      </c>
      <c r="V14" s="56" t="s">
        <v>6</v>
      </c>
      <c r="W14" s="53">
        <v>44027</v>
      </c>
      <c r="X14" s="54">
        <v>44089</v>
      </c>
      <c r="Y14" s="54">
        <v>44095</v>
      </c>
      <c r="Z14" s="54">
        <v>44103</v>
      </c>
      <c r="AA14" s="54">
        <v>44071</v>
      </c>
      <c r="AB14" s="54">
        <v>44173</v>
      </c>
      <c r="AC14" s="54">
        <v>44180</v>
      </c>
      <c r="AD14" s="54">
        <v>44083</v>
      </c>
      <c r="AE14" s="55">
        <v>44221</v>
      </c>
      <c r="AF14" s="55">
        <v>44228</v>
      </c>
      <c r="AG14" s="56" t="s">
        <v>6</v>
      </c>
      <c r="AH14" s="53">
        <v>44027</v>
      </c>
      <c r="AI14" s="54">
        <v>44103</v>
      </c>
      <c r="AJ14" s="54">
        <v>44071</v>
      </c>
      <c r="AK14" s="54">
        <v>44173</v>
      </c>
      <c r="AL14" s="54">
        <v>44180</v>
      </c>
      <c r="AM14" s="54">
        <v>44083</v>
      </c>
      <c r="AN14" s="55">
        <v>44218</v>
      </c>
      <c r="AO14" s="56" t="s">
        <v>6</v>
      </c>
    </row>
    <row r="15" spans="1:41" ht="30" x14ac:dyDescent="0.2">
      <c r="A15" s="18" t="s">
        <v>7</v>
      </c>
      <c r="B15" s="19">
        <v>0.47863709141758048</v>
      </c>
      <c r="C15" s="21">
        <v>6.6573637491708554E-2</v>
      </c>
      <c r="D15" s="17" t="s">
        <v>9</v>
      </c>
      <c r="E15" s="21">
        <v>9.1927227342874923E-2</v>
      </c>
      <c r="F15" s="21">
        <v>0.16</v>
      </c>
      <c r="G15" s="21">
        <v>0.30022843036401775</v>
      </c>
      <c r="H15" s="21">
        <v>0.27</v>
      </c>
      <c r="I15" s="21" t="s">
        <v>9</v>
      </c>
      <c r="J15" s="21">
        <v>0.13</v>
      </c>
      <c r="K15" s="57">
        <v>0.21</v>
      </c>
      <c r="L15" s="23">
        <f>AVERAGE(B15:H15,0.0488,J15)</f>
        <v>0.19327079832702271</v>
      </c>
      <c r="M15" s="19">
        <v>8.0019307159710312E-2</v>
      </c>
      <c r="N15" s="17" t="s">
        <v>9</v>
      </c>
      <c r="O15" s="21">
        <v>9.600617755391834E-2</v>
      </c>
      <c r="P15" s="21">
        <v>0.37507232022202996</v>
      </c>
      <c r="Q15" s="21">
        <v>0.15</v>
      </c>
      <c r="R15" s="40">
        <v>0.56000000000000005</v>
      </c>
      <c r="S15" s="21">
        <v>0.16</v>
      </c>
      <c r="T15" s="57">
        <v>0.34</v>
      </c>
      <c r="U15" s="57">
        <v>0.44</v>
      </c>
      <c r="V15" s="23">
        <f>AVERAGE(M15:Q15,S15:U15,0.0488)</f>
        <v>0.21123722561695732</v>
      </c>
      <c r="W15" s="58">
        <v>1.1059120336661836</v>
      </c>
      <c r="X15" s="21">
        <v>0.16155083590434113</v>
      </c>
      <c r="Y15" s="29" t="s">
        <v>9</v>
      </c>
      <c r="Z15" s="17"/>
      <c r="AA15" s="17"/>
      <c r="AB15" s="21">
        <v>0.23795972633314799</v>
      </c>
      <c r="AC15" s="21">
        <v>0.22</v>
      </c>
      <c r="AD15" s="21">
        <v>0.32</v>
      </c>
      <c r="AE15" s="57"/>
      <c r="AF15" s="57">
        <v>1.47</v>
      </c>
      <c r="AG15" s="23">
        <f>AVERAGE(W15:AF15)</f>
        <v>0.58590376598394556</v>
      </c>
      <c r="AH15" s="26" t="s">
        <v>19</v>
      </c>
      <c r="AI15" s="17" t="s">
        <v>8</v>
      </c>
      <c r="AJ15" s="17" t="s">
        <v>8</v>
      </c>
      <c r="AK15" s="21">
        <v>0.32</v>
      </c>
      <c r="AL15" s="17">
        <v>0.13</v>
      </c>
      <c r="AM15" s="29" t="s">
        <v>20</v>
      </c>
      <c r="AN15" s="22"/>
      <c r="AO15" s="23">
        <f>AVERAGE(0.15625,0.0488,0.0488,0.0488,0.32,0.13)</f>
        <v>0.12544166666666667</v>
      </c>
    </row>
    <row r="16" spans="1:41" x14ac:dyDescent="0.2">
      <c r="A16" s="28" t="s">
        <v>21</v>
      </c>
      <c r="B16" s="19"/>
      <c r="C16" s="21"/>
      <c r="D16" s="17"/>
      <c r="E16" s="21">
        <v>0.18323438705564365</v>
      </c>
      <c r="F16" s="21"/>
      <c r="G16" s="21">
        <v>0.79719857253664439</v>
      </c>
      <c r="H16" s="21"/>
      <c r="I16" s="21"/>
      <c r="J16" s="17"/>
      <c r="K16" s="22">
        <v>0.47</v>
      </c>
      <c r="L16" s="23">
        <f>AVERAGE(B16:J16)</f>
        <v>0.49021647979614402</v>
      </c>
      <c r="M16" s="19"/>
      <c r="N16" s="17"/>
      <c r="O16" s="21">
        <v>0.19054383866538155</v>
      </c>
      <c r="P16" s="21">
        <v>1.629838970862274</v>
      </c>
      <c r="Q16" s="27"/>
      <c r="R16" s="17"/>
      <c r="S16" s="17"/>
      <c r="T16" s="22">
        <v>0.86</v>
      </c>
      <c r="U16" s="22"/>
      <c r="V16" s="23">
        <f>AVERAGE(M16:S16)</f>
        <v>0.91019140476382776</v>
      </c>
      <c r="W16" s="19"/>
      <c r="X16" s="21"/>
      <c r="Y16" s="17"/>
      <c r="Z16" s="17"/>
      <c r="AA16" s="17"/>
      <c r="AB16" s="25">
        <v>3.8385242872167624</v>
      </c>
      <c r="AC16" s="25"/>
      <c r="AD16" s="17"/>
      <c r="AE16" s="22">
        <v>2.09</v>
      </c>
      <c r="AF16" s="22">
        <v>2.91</v>
      </c>
      <c r="AG16" s="23">
        <f>AVERAGE(W16:AD16,AE16,AF16)</f>
        <v>2.9461747624055872</v>
      </c>
      <c r="AH16" s="26"/>
      <c r="AI16" s="17" t="s">
        <v>8</v>
      </c>
      <c r="AJ16" s="17"/>
      <c r="AK16" s="21">
        <v>0.16252088446789931</v>
      </c>
      <c r="AL16" s="17"/>
      <c r="AM16" s="17"/>
      <c r="AN16" s="22">
        <v>0.08</v>
      </c>
      <c r="AO16" s="23">
        <f>AVERAGE(AK16,0.0488,AN16)</f>
        <v>9.7106961489299773E-2</v>
      </c>
    </row>
    <row r="17" spans="1:41" x14ac:dyDescent="0.2">
      <c r="A17" s="28" t="s">
        <v>22</v>
      </c>
      <c r="B17" s="19">
        <v>0.40115926233879723</v>
      </c>
      <c r="C17" s="21"/>
      <c r="D17" s="17"/>
      <c r="E17" s="21">
        <v>8.6175834523481251E-2</v>
      </c>
      <c r="F17" s="21"/>
      <c r="G17" s="21">
        <v>0.45045117321684874</v>
      </c>
      <c r="H17" s="21"/>
      <c r="I17" s="21"/>
      <c r="J17" s="17"/>
      <c r="K17" s="22"/>
      <c r="L17" s="23">
        <f t="shared" ref="L17:L23" si="1">AVERAGE(B17:J17)</f>
        <v>0.31259542335970908</v>
      </c>
      <c r="M17" s="19"/>
      <c r="N17" s="17"/>
      <c r="O17" s="21">
        <v>0.10267306219537201</v>
      </c>
      <c r="P17" s="21">
        <v>0.77088152531339804</v>
      </c>
      <c r="Q17" s="21"/>
      <c r="R17" s="17"/>
      <c r="S17" s="17"/>
      <c r="T17" s="22"/>
      <c r="U17" s="22">
        <v>0.18</v>
      </c>
      <c r="V17" s="23">
        <f>AVERAGE(M17:S17,U17)</f>
        <v>0.3511848625029233</v>
      </c>
      <c r="W17" s="19" t="s">
        <v>23</v>
      </c>
      <c r="X17" s="21"/>
      <c r="Y17" s="17"/>
      <c r="Z17" s="17"/>
      <c r="AA17" s="17"/>
      <c r="AB17" s="21">
        <v>0.43507393614770506</v>
      </c>
      <c r="AC17" s="21"/>
      <c r="AD17" s="17"/>
      <c r="AE17" s="22"/>
      <c r="AF17" s="22">
        <v>0.72</v>
      </c>
      <c r="AG17" s="23">
        <f>AVERAGE(W17:AD17,0.625,AF17)</f>
        <v>0.59335797871590168</v>
      </c>
      <c r="AH17" s="26" t="s">
        <v>19</v>
      </c>
      <c r="AI17" s="17" t="s">
        <v>8</v>
      </c>
      <c r="AJ17" s="17"/>
      <c r="AK17" s="21">
        <v>0.13477555435950858</v>
      </c>
      <c r="AL17" s="17"/>
      <c r="AM17" s="17"/>
      <c r="AN17" s="22"/>
      <c r="AO17" s="23">
        <f>AVERAGE(AK17,0.0488,0.15625)</f>
        <v>0.11327518478650285</v>
      </c>
    </row>
    <row r="18" spans="1:41" x14ac:dyDescent="0.2">
      <c r="A18" s="28" t="s">
        <v>24</v>
      </c>
      <c r="B18" s="19">
        <v>0.22955984993668144</v>
      </c>
      <c r="C18" s="21">
        <v>0.18147306595646534</v>
      </c>
      <c r="D18" s="17"/>
      <c r="E18" s="21"/>
      <c r="F18" s="21"/>
      <c r="G18" s="21">
        <v>0.18684809019260437</v>
      </c>
      <c r="H18" s="21"/>
      <c r="I18" s="21" t="s">
        <v>9</v>
      </c>
      <c r="J18" s="17"/>
      <c r="K18" s="22"/>
      <c r="L18" s="23">
        <f>AVERAGE(B18:J18,0.0488)</f>
        <v>0.16167025152143777</v>
      </c>
      <c r="M18" s="19">
        <v>0.4268617434159257</v>
      </c>
      <c r="N18" s="17"/>
      <c r="O18" s="21"/>
      <c r="P18" s="21">
        <v>0.55882239366023001</v>
      </c>
      <c r="Q18" s="59" t="s">
        <v>9</v>
      </c>
      <c r="R18" s="17"/>
      <c r="S18" s="17"/>
      <c r="T18" s="22">
        <v>0.3</v>
      </c>
      <c r="U18" s="22"/>
      <c r="V18" s="23">
        <f>AVERAGE(M18,P18,T18)</f>
        <v>0.42856137902538527</v>
      </c>
      <c r="W18" s="19" t="s">
        <v>23</v>
      </c>
      <c r="X18" s="21">
        <v>0.20538852636938026</v>
      </c>
      <c r="Y18" s="17"/>
      <c r="Z18" s="17"/>
      <c r="AA18" s="17"/>
      <c r="AB18" s="21">
        <v>0.33309469033619088</v>
      </c>
      <c r="AC18" s="21"/>
      <c r="AD18" s="17"/>
      <c r="AE18" s="22">
        <v>0.57999999999999996</v>
      </c>
      <c r="AF18" s="22"/>
      <c r="AG18" s="23">
        <f>AVERAGE(W18:AD18,0.625,AE18)</f>
        <v>0.43587080417639279</v>
      </c>
      <c r="AH18" s="26" t="s">
        <v>19</v>
      </c>
      <c r="AI18" s="17"/>
      <c r="AJ18" s="17" t="s">
        <v>8</v>
      </c>
      <c r="AK18" s="21">
        <v>7.5504972886485638E-2</v>
      </c>
      <c r="AL18" s="17"/>
      <c r="AM18" s="17"/>
      <c r="AN18" s="22"/>
      <c r="AO18" s="23">
        <f>AVERAGE(AK18,0.15625,0.0488)</f>
        <v>9.3518324295495212E-2</v>
      </c>
    </row>
    <row r="19" spans="1:41" x14ac:dyDescent="0.2">
      <c r="A19" s="28" t="s">
        <v>25</v>
      </c>
      <c r="B19" s="19">
        <v>0.24786165601194068</v>
      </c>
      <c r="C19" s="21">
        <v>7.0028048377941202E-2</v>
      </c>
      <c r="D19" s="17"/>
      <c r="E19" s="21"/>
      <c r="F19" s="21"/>
      <c r="G19" s="21">
        <v>0.32268774340822787</v>
      </c>
      <c r="H19" s="21"/>
      <c r="I19" s="21" t="s">
        <v>9</v>
      </c>
      <c r="J19" s="17"/>
      <c r="K19" s="22"/>
      <c r="L19" s="23">
        <f>AVERAGE(B19:J19,0.0488)</f>
        <v>0.17234436194952743</v>
      </c>
      <c r="M19" s="19">
        <v>0.11296138178147025</v>
      </c>
      <c r="N19" s="17"/>
      <c r="O19" s="21"/>
      <c r="P19" s="60">
        <v>1.4668640577548926</v>
      </c>
      <c r="Q19" s="27" t="s">
        <v>9</v>
      </c>
      <c r="R19" s="17"/>
      <c r="S19" s="17"/>
      <c r="T19" s="22">
        <v>0.37</v>
      </c>
      <c r="U19" s="22"/>
      <c r="V19" s="23">
        <f>AVERAGE(M19,T19,0.0488)</f>
        <v>0.17725379392715676</v>
      </c>
      <c r="W19" s="61"/>
      <c r="X19" s="21">
        <v>0.33827606870493493</v>
      </c>
      <c r="Y19" s="17"/>
      <c r="Z19" s="17"/>
      <c r="AA19" s="17"/>
      <c r="AB19" s="21">
        <v>0.52768244016924115</v>
      </c>
      <c r="AC19" s="21"/>
      <c r="AD19" s="17"/>
      <c r="AE19" s="22">
        <v>0.61</v>
      </c>
      <c r="AF19" s="22"/>
      <c r="AG19" s="23">
        <f>AVERAGE(X19:AD19,AE19)</f>
        <v>0.49198616962472536</v>
      </c>
      <c r="AH19" s="26" t="s">
        <v>19</v>
      </c>
      <c r="AI19" s="17"/>
      <c r="AJ19" s="17" t="s">
        <v>8</v>
      </c>
      <c r="AK19" s="21">
        <v>8.3065720045329694E-2</v>
      </c>
      <c r="AL19" s="17"/>
      <c r="AM19" s="17"/>
      <c r="AN19" s="22"/>
      <c r="AO19" s="23">
        <f>AVERAGE(AK19,0.15625,0.0488)</f>
        <v>9.6038573348443235E-2</v>
      </c>
    </row>
    <row r="20" spans="1:41" x14ac:dyDescent="0.2">
      <c r="A20" s="28" t="s">
        <v>26</v>
      </c>
      <c r="B20" s="19"/>
      <c r="C20" s="21"/>
      <c r="D20" s="17" t="s">
        <v>9</v>
      </c>
      <c r="E20" s="21">
        <v>0.24089737304608444</v>
      </c>
      <c r="F20" s="21">
        <v>0.08</v>
      </c>
      <c r="G20" s="21">
        <v>0.33</v>
      </c>
      <c r="H20" s="40">
        <v>0.82</v>
      </c>
      <c r="I20" s="21"/>
      <c r="J20" s="17"/>
      <c r="K20" s="22"/>
      <c r="L20" s="23">
        <f>AVERAGE(E20:G20,0.0488)</f>
        <v>0.17492434326152112</v>
      </c>
      <c r="M20" s="19"/>
      <c r="N20" s="17">
        <v>7.71</v>
      </c>
      <c r="O20" s="21">
        <v>15.857259314907163</v>
      </c>
      <c r="P20" s="62">
        <v>17.12</v>
      </c>
      <c r="Q20" s="17"/>
      <c r="R20" s="17" t="s">
        <v>15</v>
      </c>
      <c r="S20" s="17"/>
      <c r="T20" s="22" t="s">
        <v>18</v>
      </c>
      <c r="U20" s="22"/>
      <c r="V20" s="23">
        <f>AVERAGE(M20:S20,10,25)</f>
        <v>15.137451862981433</v>
      </c>
      <c r="W20" s="58"/>
      <c r="X20" s="17"/>
      <c r="Y20" s="17" t="s">
        <v>12</v>
      </c>
      <c r="Z20" s="17"/>
      <c r="AA20" s="17"/>
      <c r="AB20" s="21" t="s">
        <v>12</v>
      </c>
      <c r="AC20" s="21" t="s">
        <v>12</v>
      </c>
      <c r="AD20" s="17"/>
      <c r="AG20" s="31">
        <f>AVERAGE(W20:AD20,50,50,50)</f>
        <v>50</v>
      </c>
      <c r="AH20" s="26"/>
      <c r="AI20" s="17" t="s">
        <v>8</v>
      </c>
      <c r="AJ20" s="17"/>
      <c r="AK20" s="21" t="s">
        <v>9</v>
      </c>
      <c r="AL20" s="17">
        <v>0.2</v>
      </c>
      <c r="AM20" s="17"/>
      <c r="AN20" s="22"/>
      <c r="AO20" s="23">
        <f>AVERAGE(AL20,0.0488,0.0488)</f>
        <v>9.920000000000001E-2</v>
      </c>
    </row>
    <row r="21" spans="1:41" x14ac:dyDescent="0.2">
      <c r="A21" s="28" t="s">
        <v>27</v>
      </c>
      <c r="B21" s="19">
        <v>0.53924272772652992</v>
      </c>
      <c r="C21" s="21">
        <v>6.5195149379085632E-2</v>
      </c>
      <c r="D21" s="17"/>
      <c r="E21" s="21"/>
      <c r="F21" s="21"/>
      <c r="G21" s="21">
        <v>0.32453385172622007</v>
      </c>
      <c r="H21" s="21"/>
      <c r="I21" s="21">
        <v>0.08</v>
      </c>
      <c r="J21" s="17">
        <v>0.36</v>
      </c>
      <c r="K21" s="22"/>
      <c r="L21" s="23">
        <f t="shared" si="1"/>
        <v>0.27379434576636708</v>
      </c>
      <c r="M21" s="24">
        <v>0.10506389582070814</v>
      </c>
      <c r="N21" s="17"/>
      <c r="O21" s="21"/>
      <c r="P21" s="25">
        <v>1.8097645795907242</v>
      </c>
      <c r="Q21" s="40">
        <v>0.09</v>
      </c>
      <c r="R21" s="17"/>
      <c r="S21" s="17">
        <v>0.85</v>
      </c>
      <c r="T21" s="22">
        <v>1.82</v>
      </c>
      <c r="U21" s="22"/>
      <c r="V21" s="23">
        <f>AVERAGE(P21,S21:T21)</f>
        <v>1.4932548598635746</v>
      </c>
      <c r="W21" s="58">
        <v>2.387724232238924</v>
      </c>
      <c r="X21" s="40">
        <v>9.9231462085022953E-2</v>
      </c>
      <c r="Y21" s="17"/>
      <c r="Z21" s="17"/>
      <c r="AA21" s="17"/>
      <c r="AB21" s="21">
        <v>0.45143502941225605</v>
      </c>
      <c r="AC21" s="21"/>
      <c r="AD21" s="17">
        <v>0.41</v>
      </c>
      <c r="AE21" s="22">
        <v>0.66</v>
      </c>
      <c r="AF21" s="22"/>
      <c r="AG21" s="23">
        <f>AVERAGE(AB21:AE21)</f>
        <v>0.50714500980408539</v>
      </c>
      <c r="AH21" s="26" t="s">
        <v>19</v>
      </c>
      <c r="AI21" s="17"/>
      <c r="AJ21" s="17" t="s">
        <v>8</v>
      </c>
      <c r="AK21" s="21">
        <v>8.0241189241807662E-2</v>
      </c>
      <c r="AL21" s="17"/>
      <c r="AM21" s="17" t="s">
        <v>20</v>
      </c>
      <c r="AN21" s="22"/>
      <c r="AO21" s="23">
        <f>AVERAGE(AK21,0.15625,0.0488, 0.0195)</f>
        <v>7.6197797310451926E-2</v>
      </c>
    </row>
    <row r="22" spans="1:41" x14ac:dyDescent="0.2">
      <c r="A22" s="28" t="s">
        <v>28</v>
      </c>
      <c r="B22" s="19"/>
      <c r="C22" s="21">
        <v>4.2364549293789203E-2</v>
      </c>
      <c r="D22" s="17"/>
      <c r="E22" s="21"/>
      <c r="F22" s="21"/>
      <c r="G22" s="21">
        <v>0.14583438276098054</v>
      </c>
      <c r="H22" s="21"/>
      <c r="I22" s="21">
        <v>0.05</v>
      </c>
      <c r="J22" s="17">
        <v>0.14000000000000001</v>
      </c>
      <c r="K22" s="22">
        <v>0.12</v>
      </c>
      <c r="L22" s="23">
        <f>AVERAGE(B22:K22)</f>
        <v>9.9639786410953946E-2</v>
      </c>
      <c r="M22" s="19">
        <v>9.8184098192715036E-2</v>
      </c>
      <c r="N22" s="17"/>
      <c r="O22" s="21"/>
      <c r="P22" s="21">
        <v>0.38095580676464086</v>
      </c>
      <c r="Q22" s="27" t="s">
        <v>9</v>
      </c>
      <c r="R22" s="17"/>
      <c r="S22" s="17">
        <v>0.23</v>
      </c>
      <c r="T22" s="22">
        <v>0.28000000000000003</v>
      </c>
      <c r="U22" s="22"/>
      <c r="V22" s="23">
        <f>AVERAGE(M22:S22,0.0488,T22)</f>
        <v>0.20758798099147119</v>
      </c>
      <c r="W22" s="19"/>
      <c r="X22" s="21">
        <v>8.8895059298780901E-2</v>
      </c>
      <c r="Y22" s="17"/>
      <c r="Z22" s="17"/>
      <c r="AA22" s="17"/>
      <c r="AB22" s="60">
        <v>1.1488703436752887</v>
      </c>
      <c r="AC22" s="25"/>
      <c r="AD22" s="17">
        <v>0.68</v>
      </c>
      <c r="AE22" s="22">
        <v>0.65</v>
      </c>
      <c r="AF22" s="22"/>
      <c r="AG22" s="23">
        <f>AVERAGE(X22,AD22:AE22)</f>
        <v>0.47296501976626032</v>
      </c>
      <c r="AH22" s="26"/>
      <c r="AI22" s="17"/>
      <c r="AJ22" s="17" t="s">
        <v>8</v>
      </c>
      <c r="AK22" s="21">
        <v>2.7643547623447465E-2</v>
      </c>
      <c r="AL22" s="17"/>
      <c r="AM22" s="17" t="s">
        <v>20</v>
      </c>
      <c r="AN22" s="22">
        <v>0.04</v>
      </c>
      <c r="AO22" s="23">
        <f>AVERAGE(AK22,0.0488,0.0195,AN22)</f>
        <v>3.3985886905861865E-2</v>
      </c>
    </row>
    <row r="23" spans="1:41" ht="15" thickBot="1" x14ac:dyDescent="0.25">
      <c r="A23" s="32" t="s">
        <v>29</v>
      </c>
      <c r="B23" s="63">
        <v>0.23346991932929789</v>
      </c>
      <c r="C23" s="64">
        <v>0.1042604500832004</v>
      </c>
      <c r="D23" s="65"/>
      <c r="E23" s="64"/>
      <c r="F23" s="64"/>
      <c r="G23" s="64">
        <v>0.24525955184732703</v>
      </c>
      <c r="H23" s="64"/>
      <c r="I23" s="64">
        <v>0.1</v>
      </c>
      <c r="J23" s="65"/>
      <c r="K23" s="66"/>
      <c r="L23" s="67">
        <f t="shared" si="1"/>
        <v>0.17074748031495632</v>
      </c>
      <c r="M23" s="63">
        <v>0.18189409465221779</v>
      </c>
      <c r="N23" s="65"/>
      <c r="O23" s="64"/>
      <c r="P23" s="64">
        <v>0.69744950043891385</v>
      </c>
      <c r="Q23" s="68" t="s">
        <v>9</v>
      </c>
      <c r="R23" s="65"/>
      <c r="S23" s="65"/>
      <c r="T23" s="66">
        <v>0.9</v>
      </c>
      <c r="U23" s="66"/>
      <c r="V23" s="67">
        <f>AVERAGE(M23,P23,T23)</f>
        <v>0.59311453169704398</v>
      </c>
      <c r="W23" s="63" t="s">
        <v>23</v>
      </c>
      <c r="X23" s="64">
        <v>0.80548384441590415</v>
      </c>
      <c r="Y23" s="65"/>
      <c r="Z23" s="65"/>
      <c r="AA23" s="65"/>
      <c r="AB23" s="64">
        <v>0.35802626801981052</v>
      </c>
      <c r="AC23" s="64"/>
      <c r="AD23" s="65"/>
      <c r="AE23" s="66">
        <v>0.22</v>
      </c>
      <c r="AF23" s="66"/>
      <c r="AG23" s="67">
        <f>AVERAGE(W23:AD23,0.625,AE23)</f>
        <v>0.50212752810892869</v>
      </c>
      <c r="AH23" s="69" t="s">
        <v>19</v>
      </c>
      <c r="AI23" s="65"/>
      <c r="AJ23" s="65" t="s">
        <v>8</v>
      </c>
      <c r="AK23" s="64">
        <v>3.3530254976588472E-2</v>
      </c>
      <c r="AL23" s="65"/>
      <c r="AM23" s="65"/>
      <c r="AN23" s="66"/>
      <c r="AO23" s="67">
        <f>AVERAGE(AK23,0.15625,0.0488)</f>
        <v>7.9526751658862818E-2</v>
      </c>
    </row>
    <row r="24" spans="1:41" x14ac:dyDescent="0.2">
      <c r="B24" s="70"/>
      <c r="M24" s="70"/>
      <c r="O24" s="70"/>
      <c r="P24" s="70"/>
      <c r="Q24" s="70"/>
      <c r="W24" s="70"/>
      <c r="X24" s="70"/>
      <c r="AM24" s="70"/>
    </row>
    <row r="25" spans="1:41" x14ac:dyDescent="0.2">
      <c r="M25" s="70"/>
    </row>
    <row r="27" spans="1:41" x14ac:dyDescent="0.2">
      <c r="B27" s="71"/>
      <c r="C27" s="72" t="s">
        <v>30</v>
      </c>
    </row>
    <row r="31" spans="1:41" x14ac:dyDescent="0.2">
      <c r="D31" s="70"/>
    </row>
  </sheetData>
  <mergeCells count="5">
    <mergeCell ref="B3:AO3"/>
    <mergeCell ref="B4:L4"/>
    <mergeCell ref="M4:V4"/>
    <mergeCell ref="W4:AG4"/>
    <mergeCell ref="AH4:AO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Doepker, Laura E.</dc:creator>
  <cp:lastModifiedBy>Doepker, Laura E.</cp:lastModifiedBy>
  <dcterms:created xsi:type="dcterms:W3CDTF">2021-07-12T18:10:47Z</dcterms:created>
  <dcterms:modified xsi:type="dcterms:W3CDTF">2021-07-12T18:11:07Z</dcterms:modified>
</cp:coreProperties>
</file>