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shiple/Desktop/"/>
    </mc:Choice>
  </mc:AlternateContent>
  <xr:revisionPtr revIDLastSave="0" documentId="8_{E2C2FE3D-D59E-4749-ABB9-6ACF4F584363}" xr6:coauthVersionLast="45" xr6:coauthVersionMax="45" xr10:uidLastSave="{00000000-0000-0000-0000-000000000000}"/>
  <bookViews>
    <workbookView xWindow="480" yWindow="940" windowWidth="25040" windowHeight="14240" xr2:uid="{FACD07A2-0AA6-B34D-8801-F1580071B4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" i="1" l="1"/>
  <c r="AA9" i="1"/>
  <c r="T9" i="1"/>
  <c r="K9" i="1"/>
  <c r="AI8" i="1"/>
  <c r="AA8" i="1"/>
  <c r="T8" i="1"/>
  <c r="K8" i="1"/>
  <c r="AI7" i="1"/>
  <c r="AA7" i="1"/>
  <c r="T7" i="1"/>
  <c r="K7" i="1"/>
  <c r="AI6" i="1"/>
  <c r="AA6" i="1"/>
  <c r="T6" i="1"/>
  <c r="K6" i="1"/>
</calcChain>
</file>

<file path=xl/sharedStrings.xml><?xml version="1.0" encoding="utf-8"?>
<sst xmlns="http://schemas.openxmlformats.org/spreadsheetml/2006/main" count="40" uniqueCount="20">
  <si>
    <t>Virus IC50 (µg/mL)</t>
  </si>
  <si>
    <t>Antibody</t>
  </si>
  <si>
    <t>QA013 765 dpi (clade A)</t>
  </si>
  <si>
    <t>BG505.W6.C2 T332N (clade A)</t>
  </si>
  <si>
    <t>SF162 (clade B)</t>
  </si>
  <si>
    <t>QC406.F3 (clade C)</t>
  </si>
  <si>
    <t>Average</t>
  </si>
  <si>
    <t>Gmat/∆CDRL2</t>
  </si>
  <si>
    <t>&lt;1.5625</t>
  </si>
  <si>
    <t>&gt;50</t>
  </si>
  <si>
    <t>&gt;10</t>
  </si>
  <si>
    <t>&gt;5</t>
  </si>
  <si>
    <t>&lt;0.0244</t>
  </si>
  <si>
    <t>Gmat/∆FWR2-CDRL2</t>
  </si>
  <si>
    <t>&lt;0.0195</t>
  </si>
  <si>
    <t>&lt;0.0488</t>
  </si>
  <si>
    <t>Gmat/∆CDRL2-FWR3</t>
  </si>
  <si>
    <t>Gmat/∆CDRL3</t>
  </si>
  <si>
    <t>&lt;0.015625</t>
  </si>
  <si>
    <t>Excluded outliers that deviate &gt;10-fold from the rest of the replicate IC50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</si>
</sst>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 readingOrder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2" fontId="4" fillId="4" borderId="22" xfId="0" applyNumberFormat="1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37F7-2CAA-9246-BE97-171A067F8CD6}">
  <dimension ref="A2:AI12"/>
  <sheetViews>
    <sheetView tabSelected="1" workbookViewId="0">
      <selection sqref="A1:XFD1048576"/>
    </sheetView>
  </sheetViews>
  <sheetFormatPr baseColWidth="10" defaultRowHeight="14" x14ac:dyDescent="0.2"/>
  <cols>
    <col min="1" max="1" width="10.33203125" style="1" bestFit="1" customWidth="1"/>
    <col min="2" max="2" width="7.6640625" style="1" bestFit="1" customWidth="1"/>
    <col min="3" max="3" width="6.1640625" style="1" bestFit="1" customWidth="1"/>
    <col min="4" max="4" width="7.6640625" style="1" bestFit="1" customWidth="1"/>
    <col min="5" max="5" width="7.1640625" style="1" bestFit="1" customWidth="1"/>
    <col min="6" max="6" width="7.6640625" style="1" bestFit="1" customWidth="1"/>
    <col min="7" max="7" width="6.1640625" style="1" bestFit="1" customWidth="1"/>
    <col min="8" max="8" width="7.1640625" style="1" bestFit="1" customWidth="1"/>
    <col min="9" max="9" width="8.1640625" style="1" bestFit="1" customWidth="1"/>
    <col min="10" max="10" width="7.1640625" style="1" bestFit="1" customWidth="1"/>
    <col min="11" max="11" width="8.33203125" style="1" bestFit="1" customWidth="1"/>
    <col min="12" max="12" width="7.6640625" style="1" bestFit="1" customWidth="1"/>
    <col min="13" max="13" width="6.1640625" style="1" bestFit="1" customWidth="1"/>
    <col min="14" max="14" width="7.6640625" style="1" bestFit="1" customWidth="1"/>
    <col min="15" max="15" width="6.1640625" style="1" bestFit="1" customWidth="1"/>
    <col min="16" max="17" width="7.1640625" style="1" bestFit="1" customWidth="1"/>
    <col min="18" max="18" width="8.1640625" style="1" bestFit="1" customWidth="1"/>
    <col min="19" max="19" width="7.1640625" style="1" bestFit="1" customWidth="1"/>
    <col min="20" max="20" width="8.33203125" style="1" bestFit="1" customWidth="1"/>
    <col min="21" max="23" width="6.1640625" style="1" bestFit="1" customWidth="1"/>
    <col min="24" max="25" width="7.1640625" style="1" bestFit="1" customWidth="1"/>
    <col min="26" max="26" width="8.1640625" style="1" bestFit="1" customWidth="1"/>
    <col min="27" max="27" width="8.33203125" style="1" bestFit="1" customWidth="1"/>
    <col min="28" max="28" width="7.6640625" style="1" bestFit="1" customWidth="1"/>
    <col min="29" max="29" width="6.1640625" style="1" bestFit="1" customWidth="1"/>
    <col min="30" max="31" width="7.6640625" style="1" bestFit="1" customWidth="1"/>
    <col min="32" max="32" width="9.6640625" style="1" bestFit="1" customWidth="1"/>
    <col min="33" max="33" width="8.1640625" style="1" bestFit="1" customWidth="1"/>
    <col min="34" max="34" width="7.1640625" style="1" bestFit="1" customWidth="1"/>
    <col min="35" max="35" width="8.33203125" style="1" bestFit="1" customWidth="1"/>
    <col min="36" max="16384" width="10.83203125" style="1"/>
  </cols>
  <sheetData>
    <row r="2" spans="1:35" ht="15" thickBot="1" x14ac:dyDescent="0.25"/>
    <row r="3" spans="1:35" ht="15" thickBo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</row>
    <row r="4" spans="1:35" ht="16" thickBot="1" x14ac:dyDescent="0.25">
      <c r="A4" s="5" t="s">
        <v>1</v>
      </c>
      <c r="B4" s="6" t="s">
        <v>2</v>
      </c>
      <c r="C4" s="7"/>
      <c r="D4" s="7"/>
      <c r="E4" s="7"/>
      <c r="F4" s="7"/>
      <c r="G4" s="7"/>
      <c r="H4" s="7"/>
      <c r="I4" s="7"/>
      <c r="J4" s="8"/>
      <c r="K4" s="9"/>
      <c r="L4" s="6" t="s">
        <v>3</v>
      </c>
      <c r="M4" s="7"/>
      <c r="N4" s="7"/>
      <c r="O4" s="7"/>
      <c r="P4" s="7"/>
      <c r="Q4" s="7"/>
      <c r="R4" s="7"/>
      <c r="S4" s="8"/>
      <c r="T4" s="9"/>
      <c r="U4" s="6" t="s">
        <v>4</v>
      </c>
      <c r="V4" s="7"/>
      <c r="W4" s="7"/>
      <c r="X4" s="7"/>
      <c r="Y4" s="7"/>
      <c r="Z4" s="7"/>
      <c r="AA4" s="9"/>
      <c r="AB4" s="6" t="s">
        <v>5</v>
      </c>
      <c r="AC4" s="7"/>
      <c r="AD4" s="7"/>
      <c r="AE4" s="7"/>
      <c r="AF4" s="7"/>
      <c r="AG4" s="7"/>
      <c r="AH4" s="8"/>
      <c r="AI4" s="9"/>
    </row>
    <row r="5" spans="1:35" x14ac:dyDescent="0.2">
      <c r="A5" s="10"/>
      <c r="B5" s="11">
        <v>44083</v>
      </c>
      <c r="C5" s="12">
        <v>44075</v>
      </c>
      <c r="D5" s="12">
        <v>44096</v>
      </c>
      <c r="E5" s="12">
        <v>44004</v>
      </c>
      <c r="F5" s="12">
        <v>43979</v>
      </c>
      <c r="G5" s="12">
        <v>44201</v>
      </c>
      <c r="H5" s="12">
        <v>44028</v>
      </c>
      <c r="I5" s="12">
        <v>44145</v>
      </c>
      <c r="J5" s="13">
        <v>44218</v>
      </c>
      <c r="K5" s="14" t="s">
        <v>6</v>
      </c>
      <c r="L5" s="15">
        <v>44083</v>
      </c>
      <c r="M5" s="12">
        <v>44075</v>
      </c>
      <c r="N5" s="12">
        <v>43979</v>
      </c>
      <c r="O5" s="12">
        <v>44201</v>
      </c>
      <c r="P5" s="12">
        <v>43908</v>
      </c>
      <c r="Q5" s="12">
        <v>44028</v>
      </c>
      <c r="R5" s="12">
        <v>44145</v>
      </c>
      <c r="S5" s="13">
        <v>44218</v>
      </c>
      <c r="T5" s="14" t="s">
        <v>6</v>
      </c>
      <c r="U5" s="15">
        <v>44083</v>
      </c>
      <c r="V5" s="12">
        <v>44075</v>
      </c>
      <c r="W5" s="12">
        <v>44201</v>
      </c>
      <c r="X5" s="12">
        <v>43979</v>
      </c>
      <c r="Y5" s="12">
        <v>44004</v>
      </c>
      <c r="Z5" s="12">
        <v>44145</v>
      </c>
      <c r="AA5" s="14" t="s">
        <v>6</v>
      </c>
      <c r="AB5" s="15">
        <v>44083</v>
      </c>
      <c r="AC5" s="12">
        <v>44075</v>
      </c>
      <c r="AD5" s="12">
        <v>44201</v>
      </c>
      <c r="AE5" s="12">
        <v>43979</v>
      </c>
      <c r="AF5" s="12">
        <v>44004</v>
      </c>
      <c r="AG5" s="12">
        <v>44145</v>
      </c>
      <c r="AH5" s="13">
        <v>44221</v>
      </c>
      <c r="AI5" s="14" t="s">
        <v>6</v>
      </c>
    </row>
    <row r="6" spans="1:35" ht="30" x14ac:dyDescent="0.2">
      <c r="A6" s="16" t="s">
        <v>7</v>
      </c>
      <c r="B6" s="17" t="s">
        <v>8</v>
      </c>
      <c r="C6" s="18">
        <v>1.1499999999999999</v>
      </c>
      <c r="D6" s="18">
        <v>0.7</v>
      </c>
      <c r="E6" s="18">
        <v>1.1000000000000001</v>
      </c>
      <c r="F6" s="18" t="s">
        <v>8</v>
      </c>
      <c r="G6" s="18">
        <v>0.13</v>
      </c>
      <c r="H6" s="18">
        <v>1.1499999999999999</v>
      </c>
      <c r="I6" s="18"/>
      <c r="J6" s="18"/>
      <c r="K6" s="19">
        <f>AVERAGE(1.5625,C6:E6,1.5625,G6:H6)</f>
        <v>1.0507142857142855</v>
      </c>
      <c r="L6" s="17">
        <v>1.98</v>
      </c>
      <c r="M6" s="18">
        <v>3.24</v>
      </c>
      <c r="N6" s="18">
        <v>1.98</v>
      </c>
      <c r="O6" s="20">
        <v>0.11</v>
      </c>
      <c r="P6" s="18"/>
      <c r="Q6" s="18">
        <v>4.17</v>
      </c>
      <c r="R6" s="18"/>
      <c r="S6" s="21"/>
      <c r="T6" s="19">
        <f>AVERAGE(L6:N6,Q6)</f>
        <v>2.8425000000000002</v>
      </c>
      <c r="U6" s="17" t="s">
        <v>9</v>
      </c>
      <c r="V6" s="18" t="s">
        <v>10</v>
      </c>
      <c r="W6" s="18">
        <v>12.18</v>
      </c>
      <c r="X6" s="18" t="s">
        <v>9</v>
      </c>
      <c r="Y6" s="18" t="s">
        <v>11</v>
      </c>
      <c r="Z6" s="18"/>
      <c r="AA6" s="19">
        <f>AVERAGE(50,10,W6,50,5)</f>
        <v>25.436</v>
      </c>
      <c r="AB6" s="22" t="s">
        <v>8</v>
      </c>
      <c r="AC6" s="18">
        <v>0.46</v>
      </c>
      <c r="AD6" s="20" t="s">
        <v>12</v>
      </c>
      <c r="AE6" s="18" t="s">
        <v>8</v>
      </c>
      <c r="AF6" s="18">
        <v>0.34</v>
      </c>
      <c r="AG6" s="18"/>
      <c r="AH6" s="21"/>
      <c r="AI6" s="19">
        <f>AVERAGE(1.5625,AC6,1.5625,AF6)</f>
        <v>0.98124999999999996</v>
      </c>
    </row>
    <row r="7" spans="1:35" ht="30" x14ac:dyDescent="0.2">
      <c r="A7" s="16" t="s">
        <v>13</v>
      </c>
      <c r="B7" s="17">
        <v>0.21</v>
      </c>
      <c r="C7" s="18"/>
      <c r="D7" s="18"/>
      <c r="E7" s="18"/>
      <c r="F7" s="18"/>
      <c r="G7" s="18">
        <v>0.28999999999999998</v>
      </c>
      <c r="H7" s="18"/>
      <c r="I7" s="18"/>
      <c r="J7" s="18">
        <v>0.49</v>
      </c>
      <c r="K7" s="19">
        <f>AVERAGE(B7:J7)</f>
        <v>0.33</v>
      </c>
      <c r="L7" s="17">
        <v>0.36</v>
      </c>
      <c r="M7" s="18"/>
      <c r="N7" s="18"/>
      <c r="O7" s="18">
        <v>0.27</v>
      </c>
      <c r="P7" s="18"/>
      <c r="Q7" s="18"/>
      <c r="R7" s="18">
        <v>0.12</v>
      </c>
      <c r="S7" s="21">
        <v>0.59</v>
      </c>
      <c r="T7" s="19">
        <f>AVERAGE(L7:S7)</f>
        <v>0.33499999999999996</v>
      </c>
      <c r="U7" s="17">
        <v>1.61</v>
      </c>
      <c r="V7" s="18"/>
      <c r="W7" s="18">
        <v>9.66</v>
      </c>
      <c r="X7" s="18"/>
      <c r="Y7" s="18"/>
      <c r="Z7" s="18">
        <v>5.89</v>
      </c>
      <c r="AA7" s="19">
        <f t="shared" ref="AA7:AA8" si="0">AVERAGE(U7:Z7)</f>
        <v>5.72</v>
      </c>
      <c r="AB7" s="17" t="s">
        <v>14</v>
      </c>
      <c r="AC7" s="18"/>
      <c r="AD7" s="18" t="s">
        <v>12</v>
      </c>
      <c r="AE7" s="18"/>
      <c r="AF7" s="18"/>
      <c r="AG7" s="18" t="s">
        <v>15</v>
      </c>
      <c r="AH7" s="21">
        <v>0.1</v>
      </c>
      <c r="AI7" s="19">
        <f>AVERAGE(0.0195,0.0244, 0.0488,AH7)</f>
        <v>4.8175000000000003E-2</v>
      </c>
    </row>
    <row r="8" spans="1:35" ht="30" x14ac:dyDescent="0.2">
      <c r="A8" s="16" t="s">
        <v>16</v>
      </c>
      <c r="B8" s="17">
        <v>0.18</v>
      </c>
      <c r="C8" s="18"/>
      <c r="D8" s="18"/>
      <c r="E8" s="18"/>
      <c r="F8" s="18"/>
      <c r="G8" s="18">
        <v>0.19</v>
      </c>
      <c r="H8" s="18"/>
      <c r="I8" s="18">
        <v>0.08</v>
      </c>
      <c r="J8" s="18">
        <v>0.52</v>
      </c>
      <c r="K8" s="19">
        <f>AVERAGE(B8:J8)</f>
        <v>0.24249999999999999</v>
      </c>
      <c r="L8" s="17">
        <v>0.43</v>
      </c>
      <c r="M8" s="18"/>
      <c r="N8" s="18"/>
      <c r="O8" s="18">
        <v>0.3</v>
      </c>
      <c r="P8" s="18"/>
      <c r="Q8" s="18"/>
      <c r="R8" s="18">
        <v>0.12</v>
      </c>
      <c r="S8" s="21">
        <v>0.42</v>
      </c>
      <c r="T8" s="19">
        <f>AVERAGE(L8:S8)</f>
        <v>0.3175</v>
      </c>
      <c r="U8" s="17">
        <v>1.88</v>
      </c>
      <c r="V8" s="18"/>
      <c r="W8" s="18">
        <v>7.3</v>
      </c>
      <c r="X8" s="18"/>
      <c r="Y8" s="18"/>
      <c r="Z8" s="18">
        <v>2.64</v>
      </c>
      <c r="AA8" s="19">
        <f t="shared" si="0"/>
        <v>3.94</v>
      </c>
      <c r="AB8" s="17">
        <v>0.05</v>
      </c>
      <c r="AC8" s="18"/>
      <c r="AD8" s="18" t="s">
        <v>12</v>
      </c>
      <c r="AE8" s="18"/>
      <c r="AF8" s="18"/>
      <c r="AG8" s="18"/>
      <c r="AH8" s="21">
        <v>0.06</v>
      </c>
      <c r="AI8" s="19">
        <f>AVERAGE(AB8,0.0244,AH8)</f>
        <v>4.4800000000000006E-2</v>
      </c>
    </row>
    <row r="9" spans="1:35" ht="31" thickBot="1" x14ac:dyDescent="0.25">
      <c r="A9" s="23" t="s">
        <v>17</v>
      </c>
      <c r="B9" s="24" t="s">
        <v>8</v>
      </c>
      <c r="C9" s="25">
        <v>0.69</v>
      </c>
      <c r="D9" s="26" t="s">
        <v>15</v>
      </c>
      <c r="E9" s="27">
        <v>0.81</v>
      </c>
      <c r="F9" s="27" t="s">
        <v>8</v>
      </c>
      <c r="G9" s="25">
        <v>7.0000000000000007E-2</v>
      </c>
      <c r="H9" s="25"/>
      <c r="I9" s="25"/>
      <c r="J9" s="25"/>
      <c r="K9" s="28">
        <f>AVERAGE(1.5625,C9,E9,1.5625,G9)</f>
        <v>0.93900000000000006</v>
      </c>
      <c r="L9" s="24" t="s">
        <v>8</v>
      </c>
      <c r="M9" s="25">
        <v>1.63</v>
      </c>
      <c r="N9" s="27" t="s">
        <v>8</v>
      </c>
      <c r="O9" s="29">
        <v>0.06</v>
      </c>
      <c r="P9" s="25"/>
      <c r="Q9" s="25"/>
      <c r="R9" s="25"/>
      <c r="S9" s="30"/>
      <c r="T9" s="28">
        <f>AVERAGE(1.5625,M9,1.5625)</f>
        <v>1.585</v>
      </c>
      <c r="U9" s="24" t="s">
        <v>9</v>
      </c>
      <c r="V9" s="25">
        <v>9.3000000000000007</v>
      </c>
      <c r="W9" s="25">
        <v>7.28</v>
      </c>
      <c r="X9" s="25" t="s">
        <v>9</v>
      </c>
      <c r="Y9" s="25" t="s">
        <v>11</v>
      </c>
      <c r="Z9" s="25"/>
      <c r="AA9" s="28">
        <f>AVERAGE(50,V9:W9,50,5)</f>
        <v>24.315999999999999</v>
      </c>
      <c r="AB9" s="31" t="s">
        <v>8</v>
      </c>
      <c r="AC9" s="25">
        <v>0.17</v>
      </c>
      <c r="AD9" s="25" t="s">
        <v>12</v>
      </c>
      <c r="AE9" s="29" t="s">
        <v>8</v>
      </c>
      <c r="AF9" s="25" t="s">
        <v>18</v>
      </c>
      <c r="AG9" s="25"/>
      <c r="AH9" s="30"/>
      <c r="AI9" s="28">
        <f>AVERAGE(AC9,0.0244,0.015625)</f>
        <v>7.0008333333333339E-2</v>
      </c>
    </row>
    <row r="12" spans="1:35" x14ac:dyDescent="0.2">
      <c r="B12" s="32"/>
      <c r="C12" s="33" t="s">
        <v>19</v>
      </c>
    </row>
  </sheetData>
  <mergeCells count="5">
    <mergeCell ref="B3:AI3"/>
    <mergeCell ref="B4:K4"/>
    <mergeCell ref="L4:T4"/>
    <mergeCell ref="U4:AA4"/>
    <mergeCell ref="AB4:A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Doepker, Laura E.</dc:creator>
  <cp:lastModifiedBy>Doepker, Laura E.</cp:lastModifiedBy>
  <dcterms:created xsi:type="dcterms:W3CDTF">2021-07-12T18:11:14Z</dcterms:created>
  <dcterms:modified xsi:type="dcterms:W3CDTF">2021-07-12T18:11:32Z</dcterms:modified>
</cp:coreProperties>
</file>