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koppens\Dropbox\IST Austria 2017 - 2021\Manuscripts\Bhandari et al. final ms files for submission to eLife\Re-submission to eLife\Final Revision April 2021\Source Data\"/>
    </mc:Choice>
  </mc:AlternateContent>
  <bookViews>
    <workbookView xWindow="0" yWindow="0" windowWidth="38400" windowHeight="17700" activeTab="1"/>
  </bookViews>
  <sheets>
    <sheet name="Sheet1" sheetId="1" r:id="rId1"/>
    <sheet name="Sheet2" sheetId="2" r:id="rId2"/>
  </sheets>
  <definedNames>
    <definedName name="_xlnm.Print_Area" localSheetId="1">Sheet2!$B$3:$S$104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4" i="2" l="1"/>
  <c r="D72" i="2"/>
  <c r="D64" i="2"/>
  <c r="N58" i="2"/>
  <c r="L58" i="2"/>
  <c r="L74" i="2" s="1"/>
  <c r="J58" i="2"/>
  <c r="J74" i="2" s="1"/>
  <c r="H58" i="2"/>
  <c r="H74" i="2" s="1"/>
  <c r="F58" i="2"/>
  <c r="F74" i="2" s="1"/>
  <c r="D58" i="2"/>
  <c r="D74" i="2" s="1"/>
  <c r="N56" i="2"/>
  <c r="N72" i="2" s="1"/>
  <c r="L56" i="2"/>
  <c r="L72" i="2" s="1"/>
  <c r="J56" i="2"/>
  <c r="J72" i="2" s="1"/>
  <c r="H56" i="2"/>
  <c r="H72" i="2" s="1"/>
  <c r="F56" i="2"/>
  <c r="D62" i="2" s="1"/>
  <c r="D56" i="2"/>
  <c r="F72" i="2" l="1"/>
  <c r="O58" i="1"/>
  <c r="P57" i="1"/>
  <c r="Q57" i="1"/>
  <c r="P58" i="1"/>
  <c r="Q58" i="1"/>
  <c r="O57" i="1"/>
  <c r="P56" i="1"/>
  <c r="Q56" i="1"/>
  <c r="O73" i="1" l="1"/>
  <c r="P73" i="1"/>
  <c r="Q73" i="1"/>
  <c r="O74" i="1"/>
  <c r="P74" i="1"/>
  <c r="Q74" i="1"/>
  <c r="O75" i="1"/>
  <c r="P75" i="1"/>
  <c r="Q75" i="1"/>
  <c r="V74" i="1" s="1"/>
  <c r="U74" i="1" l="1"/>
  <c r="T74" i="1"/>
  <c r="AD57" i="1"/>
  <c r="AE57" i="1" s="1"/>
  <c r="AG57" i="1" s="1"/>
  <c r="AD56" i="1"/>
  <c r="AE56" i="1" s="1"/>
  <c r="AG56" i="1" s="1"/>
  <c r="AD54" i="1"/>
  <c r="AE54" i="1" s="1"/>
  <c r="AG54" i="1" s="1"/>
  <c r="AD53" i="1"/>
  <c r="AE53" i="1" s="1"/>
  <c r="AG53" i="1" s="1"/>
  <c r="AD51" i="1"/>
  <c r="AE51" i="1" s="1"/>
  <c r="AG51" i="1" s="1"/>
  <c r="AD50" i="1"/>
  <c r="AE50" i="1" s="1"/>
  <c r="AG50" i="1" s="1"/>
  <c r="AD46" i="1"/>
  <c r="AE46" i="1" s="1"/>
  <c r="AG46" i="1" s="1"/>
  <c r="AD45" i="1"/>
  <c r="AE45" i="1" s="1"/>
  <c r="AG45" i="1" s="1"/>
  <c r="AD43" i="1"/>
  <c r="AE43" i="1" s="1"/>
  <c r="AG43" i="1" s="1"/>
  <c r="AD42" i="1"/>
  <c r="AE42" i="1" s="1"/>
  <c r="AG42" i="1" s="1"/>
  <c r="AD40" i="1"/>
  <c r="AE40" i="1" s="1"/>
  <c r="AG40" i="1" s="1"/>
  <c r="AD39" i="1"/>
  <c r="AE39" i="1" s="1"/>
  <c r="AG39" i="1" s="1"/>
  <c r="O77" i="1" l="1"/>
  <c r="Q77" i="1"/>
  <c r="O78" i="1"/>
  <c r="Q78" i="1"/>
  <c r="O79" i="1"/>
  <c r="Q79" i="1"/>
  <c r="U69" i="1"/>
  <c r="S69" i="1"/>
  <c r="T65" i="1"/>
  <c r="U65" i="1"/>
  <c r="S65" i="1"/>
  <c r="O60" i="1"/>
  <c r="P60" i="1"/>
  <c r="Q60" i="1"/>
  <c r="O61" i="1"/>
  <c r="P61" i="1"/>
  <c r="P70" i="1" s="1"/>
  <c r="Q61" i="1"/>
  <c r="O62" i="1"/>
  <c r="P62" i="1"/>
  <c r="Q62" i="1"/>
  <c r="O56" i="1"/>
  <c r="AD41" i="1"/>
  <c r="AE41" i="1" s="1"/>
  <c r="AG41" i="1" s="1"/>
  <c r="AD44" i="1"/>
  <c r="AE44" i="1" s="1"/>
  <c r="AG44" i="1" s="1"/>
  <c r="AD49" i="1"/>
  <c r="AE49" i="1" s="1"/>
  <c r="AG49" i="1" s="1"/>
  <c r="AD52" i="1"/>
  <c r="AE52" i="1" s="1"/>
  <c r="AG52" i="1" s="1"/>
  <c r="AD55" i="1"/>
  <c r="AE55" i="1" s="1"/>
  <c r="AG55" i="1" s="1"/>
  <c r="AD38" i="1"/>
  <c r="AE38" i="1" s="1"/>
  <c r="AG38" i="1" s="1"/>
  <c r="V40" i="1"/>
  <c r="W40" i="1"/>
  <c r="U40" i="1"/>
  <c r="V39" i="1"/>
  <c r="W39" i="1"/>
  <c r="U39" i="1"/>
  <c r="V44" i="1"/>
  <c r="W44" i="1"/>
  <c r="U44" i="1"/>
  <c r="V43" i="1"/>
  <c r="W43" i="1"/>
  <c r="U43" i="1"/>
  <c r="U38" i="1"/>
  <c r="V38" i="1"/>
  <c r="W38" i="1"/>
  <c r="V42" i="1"/>
  <c r="W42" i="1"/>
  <c r="U42" i="1"/>
  <c r="S26" i="1"/>
  <c r="S27" i="1"/>
  <c r="S28" i="1"/>
  <c r="S29" i="1"/>
  <c r="S30" i="1"/>
  <c r="N26" i="1"/>
  <c r="N27" i="1"/>
  <c r="N28" i="1"/>
  <c r="N29" i="1"/>
  <c r="N30" i="1"/>
  <c r="S25" i="1"/>
  <c r="N25" i="1"/>
  <c r="H26" i="1"/>
  <c r="H27" i="1"/>
  <c r="H28" i="1"/>
  <c r="H29" i="1"/>
  <c r="H30" i="1"/>
  <c r="H31" i="1"/>
  <c r="H32" i="1"/>
  <c r="H33" i="1"/>
  <c r="H25" i="1"/>
  <c r="C26" i="1"/>
  <c r="C27" i="1"/>
  <c r="C28" i="1"/>
  <c r="C29" i="1"/>
  <c r="C30" i="1"/>
  <c r="C31" i="1"/>
  <c r="C32" i="1"/>
  <c r="C25" i="1"/>
  <c r="V78" i="1" l="1"/>
  <c r="T78" i="1"/>
  <c r="R75" i="1"/>
  <c r="P71" i="1"/>
  <c r="P79" i="1" s="1"/>
  <c r="R79" i="1" s="1"/>
  <c r="P69" i="1"/>
  <c r="P77" i="1" s="1"/>
  <c r="R77" i="1" s="1"/>
  <c r="R74" i="1"/>
  <c r="R73" i="1"/>
  <c r="P78" i="1"/>
  <c r="T69" i="1" l="1"/>
  <c r="R78" i="1"/>
  <c r="U78" i="1"/>
</calcChain>
</file>

<file path=xl/sharedStrings.xml><?xml version="1.0" encoding="utf-8"?>
<sst xmlns="http://schemas.openxmlformats.org/spreadsheetml/2006/main" count="413" uniqueCount="55">
  <si>
    <t>No. 1</t>
  </si>
  <si>
    <t>No. 2</t>
  </si>
  <si>
    <t>No. 3</t>
  </si>
  <si>
    <t>PM8</t>
  </si>
  <si>
    <t>full membrane 8</t>
  </si>
  <si>
    <t>cyto 8</t>
  </si>
  <si>
    <t>cyto 12b</t>
  </si>
  <si>
    <t>PM12b</t>
  </si>
  <si>
    <t>full membrane 12b</t>
  </si>
  <si>
    <t xml:space="preserve">PM </t>
  </si>
  <si>
    <t>Cytosol</t>
  </si>
  <si>
    <t>Full membrane</t>
  </si>
  <si>
    <t>KCTD12b</t>
  </si>
  <si>
    <t>KCTD8</t>
  </si>
  <si>
    <t>Raw values</t>
  </si>
  <si>
    <t>Normalized to (Signal/ ug of total protein)</t>
  </si>
  <si>
    <t>PM, KCTD8</t>
  </si>
  <si>
    <t>PM, KCTD12b</t>
  </si>
  <si>
    <t>Cyto, 8</t>
  </si>
  <si>
    <t>Cyto, 12b</t>
  </si>
  <si>
    <t>Full membrane, 8</t>
  </si>
  <si>
    <t>Full membrane, 12b</t>
  </si>
  <si>
    <t>ul</t>
  </si>
  <si>
    <t>ug/ul</t>
  </si>
  <si>
    <t xml:space="preserve">3: Factor of Input loaded to Total Input (Note that in Lane 2 only 5 ug of PM of KCTD12b could be loaded </t>
  </si>
  <si>
    <t>8, PM</t>
  </si>
  <si>
    <t>8, Cyto</t>
  </si>
  <si>
    <t>8, AM</t>
  </si>
  <si>
    <t>12b, PM</t>
  </si>
  <si>
    <t>12b, Cyto</t>
  </si>
  <si>
    <t>12b, AM</t>
  </si>
  <si>
    <t xml:space="preserve">Factor </t>
  </si>
  <si>
    <t>to acount for</t>
  </si>
  <si>
    <t>ul used in Input</t>
  </si>
  <si>
    <t>Normalized</t>
  </si>
  <si>
    <t xml:space="preserve">Normalized with </t>
  </si>
  <si>
    <t xml:space="preserve">loading error </t>
  </si>
  <si>
    <t>Exp. 1</t>
  </si>
  <si>
    <t>Exp. 2</t>
  </si>
  <si>
    <t>Exp. 3</t>
  </si>
  <si>
    <t>Adusted to 100%</t>
  </si>
  <si>
    <t>2 : ul of Input loaded adjusted to dilution by 1 x SB (divided by 1/3)</t>
  </si>
  <si>
    <t>1: ul of Input loaded on gel to achieve measured signal (as calculated in 320, PM = 10 ug, Cyto= 15 ug, full membrane = 30 ug)</t>
  </si>
  <si>
    <t>for KCTD12b (see above)</t>
  </si>
  <si>
    <t>Cyto + full membrane = 100%</t>
  </si>
  <si>
    <t>Plasma</t>
  </si>
  <si>
    <t>membrane</t>
  </si>
  <si>
    <t>KCTD8-Flag</t>
  </si>
  <si>
    <t>KCTD12b-Flag</t>
  </si>
  <si>
    <t>ug of total membrane protein used for Western Blotting (protein concentration determined by Bradford analysis of the points)</t>
  </si>
  <si>
    <t>Normalized values 1: Raw values divided  per ug total protein</t>
  </si>
  <si>
    <t>Raw values (PM = Plasma membrane, TM = total membrane)</t>
  </si>
  <si>
    <t>Total</t>
  </si>
  <si>
    <t>Fold-increase of KCTD signal at the plasma membrane (PM) compared to the averaged KCTD signal in total membrane (TM)</t>
  </si>
  <si>
    <t>Average of all "Total membrane" points  (Exp. 1 - 3):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</si>
</sst>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0" xfId="0" applyNumberFormat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2" fontId="0" fillId="0" borderId="2" xfId="0" applyNumberFormat="1" applyBorder="1"/>
    <xf numFmtId="2" fontId="0" fillId="0" borderId="7" xfId="0" applyNumberFormat="1" applyBorder="1"/>
    <xf numFmtId="0" fontId="0" fillId="2" borderId="0" xfId="0" applyFill="1"/>
    <xf numFmtId="0" fontId="0" fillId="3" borderId="0" xfId="0" applyFill="1"/>
    <xf numFmtId="0" fontId="0" fillId="4" borderId="2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9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1" xfId="0" applyFill="1" applyBorder="1"/>
    <xf numFmtId="0" fontId="0" fillId="2" borderId="2" xfId="0" applyFill="1" applyBorder="1"/>
    <xf numFmtId="0" fontId="0" fillId="5" borderId="2" xfId="0" applyFill="1" applyBorder="1"/>
    <xf numFmtId="0" fontId="0" fillId="5" borderId="3" xfId="0" applyFill="1" applyBorder="1"/>
    <xf numFmtId="164" fontId="0" fillId="0" borderId="1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6" xfId="0" applyNumberFormat="1" applyBorder="1"/>
    <xf numFmtId="2" fontId="0" fillId="0" borderId="8" xfId="0" applyNumberFormat="1" applyBorder="1"/>
    <xf numFmtId="1" fontId="0" fillId="0" borderId="0" xfId="0" applyNumberFormat="1" applyBorder="1"/>
    <xf numFmtId="0" fontId="0" fillId="6" borderId="2" xfId="0" applyFill="1" applyBorder="1"/>
    <xf numFmtId="0" fontId="0" fillId="6" borderId="7" xfId="0" applyFill="1" applyBorder="1"/>
    <xf numFmtId="164" fontId="0" fillId="3" borderId="1" xfId="0" applyNumberFormat="1" applyFill="1" applyBorder="1"/>
    <xf numFmtId="164" fontId="0" fillId="3" borderId="6" xfId="0" applyNumberFormat="1" applyFill="1" applyBorder="1"/>
    <xf numFmtId="2" fontId="0" fillId="3" borderId="1" xfId="0" applyNumberFormat="1" applyFill="1" applyBorder="1"/>
    <xf numFmtId="2" fontId="0" fillId="3" borderId="2" xfId="0" applyNumberFormat="1" applyFill="1" applyBorder="1"/>
    <xf numFmtId="2" fontId="0" fillId="3" borderId="3" xfId="0" applyNumberFormat="1" applyFill="1" applyBorder="1"/>
    <xf numFmtId="2" fontId="0" fillId="3" borderId="6" xfId="0" applyNumberFormat="1" applyFill="1" applyBorder="1"/>
    <xf numFmtId="2" fontId="0" fillId="3" borderId="7" xfId="0" applyNumberFormat="1" applyFill="1" applyBorder="1"/>
    <xf numFmtId="2" fontId="0" fillId="3" borderId="8" xfId="0" applyNumberFormat="1" applyFill="1" applyBorder="1"/>
    <xf numFmtId="2" fontId="0" fillId="3" borderId="0" xfId="0" applyNumberFormat="1" applyFill="1" applyBorder="1"/>
    <xf numFmtId="2" fontId="1" fillId="0" borderId="4" xfId="0" applyNumberFormat="1" applyFont="1" applyBorder="1"/>
    <xf numFmtId="2" fontId="1" fillId="0" borderId="0" xfId="0" applyNumberFormat="1" applyFont="1" applyBorder="1"/>
    <xf numFmtId="2" fontId="1" fillId="0" borderId="5" xfId="0" applyNumberFormat="1" applyFon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1" fillId="0" borderId="8" xfId="0" applyNumberFormat="1" applyFont="1" applyBorder="1"/>
    <xf numFmtId="2" fontId="0" fillId="6" borderId="1" xfId="0" applyNumberFormat="1" applyFill="1" applyBorder="1"/>
    <xf numFmtId="2" fontId="0" fillId="6" borderId="2" xfId="0" applyNumberFormat="1" applyFill="1" applyBorder="1"/>
    <xf numFmtId="2" fontId="0" fillId="6" borderId="3" xfId="0" applyNumberFormat="1" applyFill="1" applyBorder="1"/>
    <xf numFmtId="2" fontId="0" fillId="6" borderId="6" xfId="0" applyNumberFormat="1" applyFill="1" applyBorder="1"/>
    <xf numFmtId="2" fontId="0" fillId="6" borderId="7" xfId="0" applyNumberFormat="1" applyFill="1" applyBorder="1"/>
    <xf numFmtId="2" fontId="0" fillId="6" borderId="8" xfId="0" applyNumberFormat="1" applyFill="1" applyBorder="1"/>
    <xf numFmtId="2" fontId="0" fillId="6" borderId="4" xfId="0" applyNumberFormat="1" applyFill="1" applyBorder="1"/>
    <xf numFmtId="2" fontId="0" fillId="6" borderId="0" xfId="0" applyNumberFormat="1" applyFill="1" applyBorder="1"/>
    <xf numFmtId="2" fontId="0" fillId="6" borderId="5" xfId="0" applyNumberFormat="1" applyFill="1" applyBorder="1"/>
    <xf numFmtId="0" fontId="0" fillId="6" borderId="0" xfId="0" applyFill="1" applyBorder="1"/>
    <xf numFmtId="164" fontId="0" fillId="6" borderId="0" xfId="0" applyNumberFormat="1" applyFill="1"/>
    <xf numFmtId="0" fontId="0" fillId="6" borderId="0" xfId="0" applyFill="1"/>
    <xf numFmtId="0" fontId="0" fillId="0" borderId="0" xfId="0" applyBorder="1" applyAlignment="1">
      <alignment horizontal="left" indent="1"/>
    </xf>
    <xf numFmtId="0" fontId="0" fillId="0" borderId="0" xfId="0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3" borderId="9" xfId="0" applyFill="1" applyBorder="1"/>
    <xf numFmtId="0" fontId="1" fillId="4" borderId="11" xfId="0" applyFont="1" applyFill="1" applyBorder="1"/>
    <xf numFmtId="0" fontId="3" fillId="3" borderId="0" xfId="0" applyFont="1" applyFill="1"/>
    <xf numFmtId="0" fontId="0" fillId="0" borderId="2" xfId="0" applyFill="1" applyBorder="1"/>
    <xf numFmtId="0" fontId="0" fillId="0" borderId="7" xfId="0" applyFill="1" applyBorder="1"/>
    <xf numFmtId="164" fontId="0" fillId="3" borderId="4" xfId="0" applyNumberFormat="1" applyFill="1" applyBorder="1"/>
    <xf numFmtId="0" fontId="4" fillId="0" borderId="0" xfId="0" applyFont="1" applyAlignment="1">
      <alignment horizontal="center"/>
    </xf>
    <xf numFmtId="164" fontId="0" fillId="0" borderId="12" xfId="0" applyNumberFormat="1" applyFill="1" applyBorder="1"/>
    <xf numFmtId="0" fontId="0" fillId="0" borderId="12" xfId="0" applyBorder="1"/>
    <xf numFmtId="164" fontId="0" fillId="0" borderId="12" xfId="0" applyNumberForma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2</xdr:row>
      <xdr:rowOff>28574</xdr:rowOff>
    </xdr:from>
    <xdr:to>
      <xdr:col>16</xdr:col>
      <xdr:colOff>384219</xdr:colOff>
      <xdr:row>23</xdr:row>
      <xdr:rowOff>133349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409574"/>
          <a:ext cx="9023394" cy="4105275"/>
        </a:xfrm>
        <a:prstGeom prst="rect">
          <a:avLst/>
        </a:prstGeom>
      </xdr:spPr>
    </xdr:pic>
    <xdr:clientData/>
  </xdr:twoCellAnchor>
  <xdr:twoCellAnchor editAs="oneCell">
    <xdr:from>
      <xdr:col>3</xdr:col>
      <xdr:colOff>247650</xdr:colOff>
      <xdr:row>75</xdr:row>
      <xdr:rowOff>38099</xdr:rowOff>
    </xdr:from>
    <xdr:to>
      <xdr:col>15</xdr:col>
      <xdr:colOff>58294</xdr:colOff>
      <xdr:row>101</xdr:row>
      <xdr:rowOff>123824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14325599"/>
          <a:ext cx="7125844" cy="503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84"/>
  <sheetViews>
    <sheetView workbookViewId="0">
      <selection activeCell="AG50" sqref="AG50"/>
    </sheetView>
  </sheetViews>
  <sheetFormatPr defaultRowHeight="15" x14ac:dyDescent="0.25"/>
  <cols>
    <col min="11" max="11" width="13.5703125" customWidth="1"/>
    <col min="26" max="26" width="18.85546875" customWidth="1"/>
  </cols>
  <sheetData>
    <row r="2" spans="2:23" x14ac:dyDescent="0.25">
      <c r="B2">
        <v>1</v>
      </c>
      <c r="C2" s="33">
        <v>2876.1750000000002</v>
      </c>
      <c r="D2" s="5" t="s">
        <v>0</v>
      </c>
      <c r="E2" s="5" t="s">
        <v>3</v>
      </c>
      <c r="F2" s="6"/>
      <c r="G2">
        <v>1</v>
      </c>
      <c r="H2" s="33">
        <v>10561.338</v>
      </c>
      <c r="I2" s="5" t="s">
        <v>0</v>
      </c>
      <c r="J2" s="5" t="s">
        <v>3</v>
      </c>
      <c r="K2" s="6"/>
      <c r="M2">
        <v>1</v>
      </c>
      <c r="N2" s="45">
        <v>9412.9740000000002</v>
      </c>
      <c r="O2" s="19" t="s">
        <v>0</v>
      </c>
      <c r="P2" s="19" t="s">
        <v>7</v>
      </c>
      <c r="Q2" s="20"/>
      <c r="R2">
        <v>1</v>
      </c>
      <c r="S2" s="45">
        <v>35819.542999999998</v>
      </c>
      <c r="T2" s="19" t="s">
        <v>0</v>
      </c>
      <c r="U2" s="19" t="s">
        <v>7</v>
      </c>
      <c r="V2" s="20"/>
      <c r="W2" t="s">
        <v>37</v>
      </c>
    </row>
    <row r="3" spans="2:23" x14ac:dyDescent="0.25">
      <c r="B3">
        <v>2</v>
      </c>
      <c r="C3" s="34">
        <v>302.678</v>
      </c>
      <c r="D3" s="9" t="s">
        <v>0</v>
      </c>
      <c r="E3" s="9" t="s">
        <v>4</v>
      </c>
      <c r="F3" s="10"/>
      <c r="G3">
        <v>2</v>
      </c>
      <c r="H3" s="34">
        <v>3853.3470000000002</v>
      </c>
      <c r="I3" s="9" t="s">
        <v>0</v>
      </c>
      <c r="J3" s="9" t="s">
        <v>4</v>
      </c>
      <c r="K3" s="10"/>
      <c r="M3">
        <v>2</v>
      </c>
      <c r="N3" s="46">
        <v>32392.441999999999</v>
      </c>
      <c r="O3" s="23" t="s">
        <v>0</v>
      </c>
      <c r="P3" s="23" t="s">
        <v>6</v>
      </c>
      <c r="Q3" s="24"/>
      <c r="R3">
        <v>2</v>
      </c>
      <c r="S3" s="46">
        <v>5088.2460000000001</v>
      </c>
      <c r="T3" s="23" t="s">
        <v>0</v>
      </c>
      <c r="U3" s="23" t="s">
        <v>8</v>
      </c>
      <c r="V3" s="24"/>
    </row>
    <row r="4" spans="2:23" x14ac:dyDescent="0.25">
      <c r="B4">
        <v>3</v>
      </c>
      <c r="C4" s="35">
        <v>47244.22</v>
      </c>
      <c r="D4" s="12" t="s">
        <v>0</v>
      </c>
      <c r="E4" s="12" t="s">
        <v>5</v>
      </c>
      <c r="F4" s="13"/>
      <c r="G4">
        <v>3</v>
      </c>
      <c r="H4" s="35">
        <v>77570.558000000005</v>
      </c>
      <c r="I4" s="12" t="s">
        <v>0</v>
      </c>
      <c r="J4" s="12" t="s">
        <v>5</v>
      </c>
      <c r="K4" s="13"/>
      <c r="M4">
        <v>3</v>
      </c>
      <c r="N4" s="33">
        <v>1801.4970000000001</v>
      </c>
      <c r="O4" s="5" t="s">
        <v>1</v>
      </c>
      <c r="P4" s="5" t="s">
        <v>7</v>
      </c>
      <c r="Q4" s="6"/>
      <c r="R4">
        <v>3</v>
      </c>
      <c r="S4" s="33">
        <v>30888.098999999998</v>
      </c>
      <c r="T4" s="5" t="s">
        <v>1</v>
      </c>
      <c r="U4" s="5" t="s">
        <v>7</v>
      </c>
      <c r="V4" s="6"/>
      <c r="W4" t="s">
        <v>38</v>
      </c>
    </row>
    <row r="5" spans="2:23" x14ac:dyDescent="0.25">
      <c r="B5">
        <v>4</v>
      </c>
      <c r="C5" s="33">
        <v>1902.7190000000001</v>
      </c>
      <c r="D5" s="5" t="s">
        <v>1</v>
      </c>
      <c r="E5" s="5" t="s">
        <v>3</v>
      </c>
      <c r="F5" s="6"/>
      <c r="G5">
        <v>4</v>
      </c>
      <c r="H5" s="33">
        <v>13076.723</v>
      </c>
      <c r="I5" s="5" t="s">
        <v>1</v>
      </c>
      <c r="J5" s="5" t="s">
        <v>3</v>
      </c>
      <c r="K5" s="6"/>
      <c r="M5">
        <v>4</v>
      </c>
      <c r="N5" s="35">
        <v>29063.865000000002</v>
      </c>
      <c r="O5" s="12" t="s">
        <v>1</v>
      </c>
      <c r="P5" s="12" t="s">
        <v>6</v>
      </c>
      <c r="Q5" s="13"/>
      <c r="R5">
        <v>4</v>
      </c>
      <c r="S5" s="35">
        <v>8924.1370000000006</v>
      </c>
      <c r="T5" s="12" t="s">
        <v>1</v>
      </c>
      <c r="U5" s="12" t="s">
        <v>8</v>
      </c>
      <c r="V5" s="13"/>
    </row>
    <row r="6" spans="2:23" x14ac:dyDescent="0.25">
      <c r="B6">
        <v>5</v>
      </c>
      <c r="C6" s="35">
        <v>57809.584000000003</v>
      </c>
      <c r="D6" s="12" t="s">
        <v>1</v>
      </c>
      <c r="E6" s="12" t="s">
        <v>5</v>
      </c>
      <c r="F6" s="13"/>
      <c r="G6">
        <v>5</v>
      </c>
      <c r="H6" s="34">
        <v>1549.6690000000001</v>
      </c>
      <c r="I6" s="9" t="s">
        <v>1</v>
      </c>
      <c r="J6" s="9" t="s">
        <v>4</v>
      </c>
      <c r="K6" s="10"/>
      <c r="M6">
        <v>5</v>
      </c>
      <c r="N6" s="33">
        <v>4343.4679999999998</v>
      </c>
      <c r="O6" s="5" t="s">
        <v>2</v>
      </c>
      <c r="P6" s="5" t="s">
        <v>7</v>
      </c>
      <c r="Q6" s="6"/>
      <c r="R6">
        <v>5</v>
      </c>
      <c r="S6" s="33">
        <v>23451.38</v>
      </c>
      <c r="T6" s="5" t="s">
        <v>2</v>
      </c>
      <c r="U6" s="5" t="s">
        <v>7</v>
      </c>
      <c r="V6" s="6"/>
      <c r="W6" t="s">
        <v>39</v>
      </c>
    </row>
    <row r="7" spans="2:23" x14ac:dyDescent="0.25">
      <c r="B7">
        <v>6</v>
      </c>
      <c r="C7" s="33">
        <v>6400.9740000000002</v>
      </c>
      <c r="D7" s="5" t="s">
        <v>2</v>
      </c>
      <c r="E7" s="5" t="s">
        <v>3</v>
      </c>
      <c r="F7" s="6"/>
      <c r="G7">
        <v>6</v>
      </c>
      <c r="H7" s="35">
        <v>87751.285999999993</v>
      </c>
      <c r="I7" s="12" t="s">
        <v>1</v>
      </c>
      <c r="J7" s="12" t="s">
        <v>5</v>
      </c>
      <c r="K7" s="13"/>
      <c r="M7">
        <v>6</v>
      </c>
      <c r="N7" s="35">
        <v>32648.25</v>
      </c>
      <c r="O7" s="12" t="s">
        <v>2</v>
      </c>
      <c r="P7" s="12" t="s">
        <v>6</v>
      </c>
      <c r="Q7" s="13"/>
      <c r="R7">
        <v>6</v>
      </c>
      <c r="S7" s="35">
        <v>7262.7820000000002</v>
      </c>
      <c r="T7" s="12" t="s">
        <v>2</v>
      </c>
      <c r="U7" s="12" t="s">
        <v>8</v>
      </c>
      <c r="V7" s="13"/>
    </row>
    <row r="8" spans="2:23" x14ac:dyDescent="0.25">
      <c r="B8">
        <v>7</v>
      </c>
      <c r="C8" s="34">
        <v>1498.355</v>
      </c>
      <c r="D8" s="9" t="s">
        <v>2</v>
      </c>
      <c r="E8" s="9" t="s">
        <v>4</v>
      </c>
      <c r="F8" s="10"/>
      <c r="G8">
        <v>7</v>
      </c>
      <c r="H8" s="33">
        <v>15104.794</v>
      </c>
      <c r="I8" s="5" t="s">
        <v>2</v>
      </c>
      <c r="J8" s="5" t="s">
        <v>3</v>
      </c>
      <c r="K8" s="6"/>
    </row>
    <row r="9" spans="2:23" x14ac:dyDescent="0.25">
      <c r="B9">
        <v>8</v>
      </c>
      <c r="C9" s="35">
        <v>54928.048999999999</v>
      </c>
      <c r="D9" s="12" t="s">
        <v>2</v>
      </c>
      <c r="E9" s="12" t="s">
        <v>5</v>
      </c>
      <c r="F9" s="13"/>
      <c r="G9">
        <v>8</v>
      </c>
      <c r="H9" s="34">
        <v>5484.0039999999999</v>
      </c>
      <c r="I9" s="9" t="s">
        <v>2</v>
      </c>
      <c r="J9" s="9" t="s">
        <v>4</v>
      </c>
      <c r="K9" s="10"/>
    </row>
    <row r="10" spans="2:23" x14ac:dyDescent="0.25">
      <c r="G10">
        <v>9</v>
      </c>
      <c r="H10" s="35">
        <v>76178.679999999993</v>
      </c>
      <c r="I10" s="12" t="s">
        <v>2</v>
      </c>
      <c r="J10" s="12" t="s">
        <v>5</v>
      </c>
      <c r="K10" s="13"/>
    </row>
    <row r="14" spans="2:23" x14ac:dyDescent="0.25">
      <c r="B14">
        <v>1</v>
      </c>
      <c r="C14" s="70">
        <v>2876.1750000000002</v>
      </c>
      <c r="D14" s="71" t="s">
        <v>0</v>
      </c>
      <c r="E14" s="71" t="s">
        <v>3</v>
      </c>
      <c r="F14" s="71"/>
      <c r="G14">
        <v>1</v>
      </c>
      <c r="H14" s="70">
        <v>10561.338</v>
      </c>
      <c r="I14" s="71" t="s">
        <v>0</v>
      </c>
      <c r="J14" s="71" t="s">
        <v>3</v>
      </c>
      <c r="K14" s="71"/>
      <c r="M14">
        <v>1</v>
      </c>
      <c r="N14" s="45">
        <v>9412.9740000000002</v>
      </c>
      <c r="O14" s="19" t="s">
        <v>0</v>
      </c>
      <c r="P14" s="20" t="s">
        <v>7</v>
      </c>
      <c r="R14">
        <v>1</v>
      </c>
      <c r="S14" s="45">
        <v>35819.542999999998</v>
      </c>
      <c r="T14" s="19" t="s">
        <v>0</v>
      </c>
      <c r="U14" s="19" t="s">
        <v>7</v>
      </c>
      <c r="V14" s="20"/>
    </row>
    <row r="15" spans="2:23" x14ac:dyDescent="0.25">
      <c r="B15">
        <v>2</v>
      </c>
      <c r="C15" s="2">
        <v>2876.1750000000002</v>
      </c>
      <c r="D15" t="s">
        <v>0</v>
      </c>
      <c r="E15" t="s">
        <v>4</v>
      </c>
      <c r="G15">
        <v>2</v>
      </c>
      <c r="H15" s="70">
        <v>10561.338</v>
      </c>
      <c r="I15" s="71" t="s">
        <v>0</v>
      </c>
      <c r="J15" s="71" t="s">
        <v>4</v>
      </c>
      <c r="K15" s="71"/>
      <c r="M15">
        <v>2</v>
      </c>
      <c r="N15" s="81">
        <v>9412.9740000000002</v>
      </c>
      <c r="O15" s="21" t="s">
        <v>0</v>
      </c>
      <c r="P15" s="22" t="s">
        <v>6</v>
      </c>
      <c r="R15">
        <v>2</v>
      </c>
      <c r="S15" s="81">
        <v>35819.542999999998</v>
      </c>
      <c r="T15" s="21" t="s">
        <v>0</v>
      </c>
      <c r="U15" s="21" t="s">
        <v>8</v>
      </c>
      <c r="V15" s="22"/>
    </row>
    <row r="16" spans="2:23" x14ac:dyDescent="0.25">
      <c r="B16">
        <v>3</v>
      </c>
      <c r="C16" s="70">
        <v>2876.1750000000002</v>
      </c>
      <c r="D16" s="71" t="s">
        <v>0</v>
      </c>
      <c r="E16" s="71" t="s">
        <v>5</v>
      </c>
      <c r="F16" s="71"/>
      <c r="G16">
        <v>3</v>
      </c>
      <c r="H16" s="2">
        <v>10561.338</v>
      </c>
      <c r="I16" t="s">
        <v>0</v>
      </c>
      <c r="J16" t="s">
        <v>5</v>
      </c>
      <c r="M16">
        <v>3</v>
      </c>
      <c r="N16" s="33">
        <v>1801.4970000000001</v>
      </c>
      <c r="O16" s="5" t="s">
        <v>1</v>
      </c>
      <c r="P16" s="6" t="s">
        <v>7</v>
      </c>
      <c r="R16">
        <v>3</v>
      </c>
      <c r="S16" s="33">
        <v>30888.098999999998</v>
      </c>
      <c r="T16" s="5" t="s">
        <v>1</v>
      </c>
      <c r="U16" s="5" t="s">
        <v>7</v>
      </c>
      <c r="V16" s="6"/>
    </row>
    <row r="17" spans="2:22" x14ac:dyDescent="0.25">
      <c r="B17">
        <v>4</v>
      </c>
      <c r="C17" s="2">
        <v>1902.7190000000001</v>
      </c>
      <c r="D17" t="s">
        <v>1</v>
      </c>
      <c r="E17" t="s">
        <v>3</v>
      </c>
      <c r="G17">
        <v>4</v>
      </c>
      <c r="H17" s="2">
        <v>13076.723</v>
      </c>
      <c r="I17" t="s">
        <v>1</v>
      </c>
      <c r="J17" t="s">
        <v>3</v>
      </c>
      <c r="M17">
        <v>4</v>
      </c>
      <c r="N17" s="35">
        <v>1801.4970000000001</v>
      </c>
      <c r="O17" s="12" t="s">
        <v>1</v>
      </c>
      <c r="P17" s="13" t="s">
        <v>6</v>
      </c>
      <c r="R17">
        <v>4</v>
      </c>
      <c r="S17" s="35">
        <v>30888.098999999998</v>
      </c>
      <c r="T17" s="12" t="s">
        <v>1</v>
      </c>
      <c r="U17" s="12" t="s">
        <v>8</v>
      </c>
      <c r="V17" s="13"/>
    </row>
    <row r="18" spans="2:22" x14ac:dyDescent="0.25">
      <c r="B18">
        <v>5</v>
      </c>
      <c r="C18" s="2">
        <v>1902.7190000000001</v>
      </c>
      <c r="D18" t="s">
        <v>1</v>
      </c>
      <c r="E18" t="s">
        <v>5</v>
      </c>
      <c r="G18">
        <v>5</v>
      </c>
      <c r="H18" s="2">
        <v>13076.723</v>
      </c>
      <c r="I18" t="s">
        <v>1</v>
      </c>
      <c r="J18" t="s">
        <v>4</v>
      </c>
      <c r="M18">
        <v>5</v>
      </c>
      <c r="N18" s="34">
        <v>4343.4679999999998</v>
      </c>
      <c r="O18" s="9" t="s">
        <v>2</v>
      </c>
      <c r="P18" s="10" t="s">
        <v>7</v>
      </c>
      <c r="R18">
        <v>5</v>
      </c>
      <c r="S18" s="34">
        <v>23451.38</v>
      </c>
      <c r="T18" s="9" t="s">
        <v>2</v>
      </c>
      <c r="U18" s="9" t="s">
        <v>7</v>
      </c>
      <c r="V18" s="10"/>
    </row>
    <row r="19" spans="2:22" x14ac:dyDescent="0.25">
      <c r="B19">
        <v>6</v>
      </c>
      <c r="C19" s="2">
        <v>6400.9740000000002</v>
      </c>
      <c r="D19" t="s">
        <v>2</v>
      </c>
      <c r="E19" t="s">
        <v>3</v>
      </c>
      <c r="G19">
        <v>6</v>
      </c>
      <c r="H19" s="2">
        <v>13076.723</v>
      </c>
      <c r="I19" t="s">
        <v>1</v>
      </c>
      <c r="J19" t="s">
        <v>5</v>
      </c>
      <c r="M19">
        <v>6</v>
      </c>
      <c r="N19" s="35">
        <v>4343.4679999999998</v>
      </c>
      <c r="O19" s="12" t="s">
        <v>2</v>
      </c>
      <c r="P19" s="13" t="s">
        <v>6</v>
      </c>
      <c r="R19">
        <v>6</v>
      </c>
      <c r="S19" s="35">
        <v>23451.38</v>
      </c>
      <c r="T19" s="12" t="s">
        <v>2</v>
      </c>
      <c r="U19" s="12" t="s">
        <v>8</v>
      </c>
      <c r="V19" s="13"/>
    </row>
    <row r="20" spans="2:22" x14ac:dyDescent="0.25">
      <c r="B20">
        <v>7</v>
      </c>
      <c r="C20" s="2">
        <v>6400.9740000000002</v>
      </c>
      <c r="D20" t="s">
        <v>2</v>
      </c>
      <c r="E20" t="s">
        <v>4</v>
      </c>
      <c r="G20">
        <v>7</v>
      </c>
      <c r="H20" s="2">
        <v>15104.794</v>
      </c>
      <c r="I20" t="s">
        <v>2</v>
      </c>
      <c r="J20" t="s">
        <v>3</v>
      </c>
    </row>
    <row r="21" spans="2:22" x14ac:dyDescent="0.25">
      <c r="B21">
        <v>8</v>
      </c>
      <c r="C21" s="2">
        <v>6400.9740000000002</v>
      </c>
      <c r="D21" t="s">
        <v>2</v>
      </c>
      <c r="E21" t="s">
        <v>5</v>
      </c>
      <c r="G21">
        <v>8</v>
      </c>
      <c r="H21" s="2">
        <v>15104.794</v>
      </c>
      <c r="I21" t="s">
        <v>2</v>
      </c>
      <c r="J21" t="s">
        <v>4</v>
      </c>
    </row>
    <row r="22" spans="2:22" x14ac:dyDescent="0.25">
      <c r="G22">
        <v>9</v>
      </c>
      <c r="H22" s="2">
        <v>15104.794</v>
      </c>
      <c r="I22" t="s">
        <v>2</v>
      </c>
      <c r="J22" t="s">
        <v>5</v>
      </c>
    </row>
    <row r="25" spans="2:22" x14ac:dyDescent="0.25">
      <c r="B25" s="3">
        <v>1</v>
      </c>
      <c r="C25" s="60">
        <f>C2/C14</f>
        <v>1</v>
      </c>
      <c r="D25" s="61" t="s">
        <v>0</v>
      </c>
      <c r="E25" s="61" t="s">
        <v>3</v>
      </c>
      <c r="F25" s="62"/>
      <c r="G25" s="3">
        <v>1</v>
      </c>
      <c r="H25" s="60">
        <f>H2/H14</f>
        <v>1</v>
      </c>
      <c r="I25" s="61" t="s">
        <v>0</v>
      </c>
      <c r="J25" s="61" t="s">
        <v>3</v>
      </c>
      <c r="K25" s="62"/>
      <c r="L25" s="1"/>
      <c r="M25" s="3">
        <v>1</v>
      </c>
      <c r="N25" s="47">
        <f>N2/N14</f>
        <v>1</v>
      </c>
      <c r="O25" s="48" t="s">
        <v>0</v>
      </c>
      <c r="P25" s="49" t="s">
        <v>7</v>
      </c>
      <c r="Q25" s="8"/>
      <c r="R25" s="42">
        <v>1</v>
      </c>
      <c r="S25" s="47">
        <f>S2/S14</f>
        <v>1</v>
      </c>
      <c r="T25" s="48" t="s">
        <v>0</v>
      </c>
      <c r="U25" s="19" t="s">
        <v>7</v>
      </c>
      <c r="V25" s="20"/>
    </row>
    <row r="26" spans="2:22" x14ac:dyDescent="0.25">
      <c r="B26" s="3">
        <v>2</v>
      </c>
      <c r="C26" s="54">
        <f t="shared" ref="C26:C32" si="0">C3/C15</f>
        <v>0.10523629473171833</v>
      </c>
      <c r="D26" s="55" t="s">
        <v>0</v>
      </c>
      <c r="E26" s="55" t="s">
        <v>4</v>
      </c>
      <c r="F26" s="56"/>
      <c r="G26" s="3">
        <v>2</v>
      </c>
      <c r="H26" s="66">
        <f t="shared" ref="H26:H33" si="1">H3/H15</f>
        <v>0.3648540554236594</v>
      </c>
      <c r="I26" s="67" t="s">
        <v>0</v>
      </c>
      <c r="J26" s="67" t="s">
        <v>4</v>
      </c>
      <c r="K26" s="68"/>
      <c r="L26" s="1"/>
      <c r="M26" s="3">
        <v>2</v>
      </c>
      <c r="N26" s="50">
        <f t="shared" ref="N26:N30" si="2">N3/N15</f>
        <v>3.4412548042733357</v>
      </c>
      <c r="O26" s="51" t="s">
        <v>0</v>
      </c>
      <c r="P26" s="52" t="s">
        <v>6</v>
      </c>
      <c r="Q26" s="8"/>
      <c r="R26" s="42">
        <v>2</v>
      </c>
      <c r="S26" s="50">
        <f t="shared" ref="S26:S30" si="3">S3/S15</f>
        <v>0.14205223109630405</v>
      </c>
      <c r="T26" s="51" t="s">
        <v>0</v>
      </c>
      <c r="U26" s="23" t="s">
        <v>8</v>
      </c>
      <c r="V26" s="24"/>
    </row>
    <row r="27" spans="2:22" x14ac:dyDescent="0.25">
      <c r="B27" s="3">
        <v>3</v>
      </c>
      <c r="C27" s="63">
        <f t="shared" si="0"/>
        <v>16.42605891505211</v>
      </c>
      <c r="D27" s="64" t="s">
        <v>0</v>
      </c>
      <c r="E27" s="64" t="s">
        <v>5</v>
      </c>
      <c r="F27" s="65"/>
      <c r="G27" s="3">
        <v>3</v>
      </c>
      <c r="H27" s="57">
        <f t="shared" si="1"/>
        <v>7.3447661650446188</v>
      </c>
      <c r="I27" s="58" t="s">
        <v>0</v>
      </c>
      <c r="J27" s="58" t="s">
        <v>5</v>
      </c>
      <c r="K27" s="59"/>
      <c r="L27" s="1"/>
      <c r="M27" s="3">
        <v>3</v>
      </c>
      <c r="N27" s="36">
        <f t="shared" si="2"/>
        <v>1</v>
      </c>
      <c r="O27" s="14" t="s">
        <v>1</v>
      </c>
      <c r="P27" s="37" t="s">
        <v>7</v>
      </c>
      <c r="Q27" s="8"/>
      <c r="R27" s="42">
        <v>3</v>
      </c>
      <c r="S27" s="36">
        <f t="shared" si="3"/>
        <v>1</v>
      </c>
      <c r="T27" s="14" t="s">
        <v>1</v>
      </c>
      <c r="U27" s="5" t="s">
        <v>7</v>
      </c>
      <c r="V27" s="6"/>
    </row>
    <row r="28" spans="2:22" x14ac:dyDescent="0.25">
      <c r="B28" s="3">
        <v>4</v>
      </c>
      <c r="C28" s="36">
        <f t="shared" si="0"/>
        <v>1</v>
      </c>
      <c r="D28" s="14" t="s">
        <v>1</v>
      </c>
      <c r="E28" s="14" t="s">
        <v>3</v>
      </c>
      <c r="F28" s="37"/>
      <c r="G28" s="3">
        <v>4</v>
      </c>
      <c r="H28" s="36">
        <f t="shared" si="1"/>
        <v>1</v>
      </c>
      <c r="I28" s="14" t="s">
        <v>1</v>
      </c>
      <c r="J28" s="14" t="s">
        <v>3</v>
      </c>
      <c r="K28" s="37"/>
      <c r="L28" s="1"/>
      <c r="M28" s="3">
        <v>4</v>
      </c>
      <c r="N28" s="40">
        <f t="shared" si="2"/>
        <v>16.133174243420889</v>
      </c>
      <c r="O28" s="15" t="s">
        <v>1</v>
      </c>
      <c r="P28" s="41" t="s">
        <v>6</v>
      </c>
      <c r="Q28" s="8"/>
      <c r="R28" s="42">
        <v>4</v>
      </c>
      <c r="S28" s="40">
        <f t="shared" si="3"/>
        <v>0.28891829827403753</v>
      </c>
      <c r="T28" s="15" t="s">
        <v>1</v>
      </c>
      <c r="U28" s="12" t="s">
        <v>8</v>
      </c>
      <c r="V28" s="13"/>
    </row>
    <row r="29" spans="2:22" x14ac:dyDescent="0.25">
      <c r="B29" s="3">
        <v>5</v>
      </c>
      <c r="C29" s="40">
        <f t="shared" si="0"/>
        <v>30.382617717066999</v>
      </c>
      <c r="D29" s="15" t="s">
        <v>1</v>
      </c>
      <c r="E29" s="15" t="s">
        <v>5</v>
      </c>
      <c r="F29" s="41"/>
      <c r="G29" s="3">
        <v>5</v>
      </c>
      <c r="H29" s="38">
        <f t="shared" si="1"/>
        <v>0.11850591314047106</v>
      </c>
      <c r="I29" s="8" t="s">
        <v>1</v>
      </c>
      <c r="J29" s="8" t="s">
        <v>4</v>
      </c>
      <c r="K29" s="39"/>
      <c r="L29" s="1"/>
      <c r="M29" s="3">
        <v>5</v>
      </c>
      <c r="N29" s="36">
        <f t="shared" si="2"/>
        <v>1</v>
      </c>
      <c r="O29" s="14" t="s">
        <v>2</v>
      </c>
      <c r="P29" s="37" t="s">
        <v>7</v>
      </c>
      <c r="Q29" s="8"/>
      <c r="R29" s="42">
        <v>5</v>
      </c>
      <c r="S29" s="36">
        <f t="shared" si="3"/>
        <v>1</v>
      </c>
      <c r="T29" s="14" t="s">
        <v>2</v>
      </c>
      <c r="U29" s="5" t="s">
        <v>7</v>
      </c>
      <c r="V29" s="6"/>
    </row>
    <row r="30" spans="2:22" x14ac:dyDescent="0.25">
      <c r="B30" s="3">
        <v>6</v>
      </c>
      <c r="C30" s="36">
        <f t="shared" si="0"/>
        <v>1</v>
      </c>
      <c r="D30" s="14" t="s">
        <v>2</v>
      </c>
      <c r="E30" s="14" t="s">
        <v>3</v>
      </c>
      <c r="F30" s="37"/>
      <c r="G30" s="3">
        <v>6</v>
      </c>
      <c r="H30" s="57">
        <f t="shared" si="1"/>
        <v>6.7104951293990087</v>
      </c>
      <c r="I30" s="58" t="s">
        <v>1</v>
      </c>
      <c r="J30" s="58" t="s">
        <v>5</v>
      </c>
      <c r="K30" s="59"/>
      <c r="L30" s="1"/>
      <c r="M30" s="3">
        <v>6</v>
      </c>
      <c r="N30" s="40">
        <f t="shared" si="2"/>
        <v>7.5166318711223381</v>
      </c>
      <c r="O30" s="15" t="s">
        <v>2</v>
      </c>
      <c r="P30" s="41" t="s">
        <v>6</v>
      </c>
      <c r="Q30" s="8"/>
      <c r="R30" s="42">
        <v>6</v>
      </c>
      <c r="S30" s="40">
        <f t="shared" si="3"/>
        <v>0.30969529298489046</v>
      </c>
      <c r="T30" s="15" t="s">
        <v>2</v>
      </c>
      <c r="U30" s="12" t="s">
        <v>8</v>
      </c>
      <c r="V30" s="13"/>
    </row>
    <row r="31" spans="2:22" x14ac:dyDescent="0.25">
      <c r="B31" s="3">
        <v>7</v>
      </c>
      <c r="C31" s="54">
        <f t="shared" si="0"/>
        <v>0.23408234434322026</v>
      </c>
      <c r="D31" s="55" t="s">
        <v>2</v>
      </c>
      <c r="E31" s="55" t="s">
        <v>4</v>
      </c>
      <c r="F31" s="56"/>
      <c r="G31" s="3">
        <v>7</v>
      </c>
      <c r="H31" s="36">
        <f t="shared" si="1"/>
        <v>1</v>
      </c>
      <c r="I31" s="14" t="s">
        <v>2</v>
      </c>
      <c r="J31" s="14" t="s">
        <v>3</v>
      </c>
      <c r="K31" s="37"/>
      <c r="L31" s="1"/>
      <c r="M31" s="1"/>
      <c r="N31" s="1"/>
      <c r="O31" s="1"/>
      <c r="P31" s="1"/>
      <c r="Q31" s="1"/>
      <c r="R31" s="1"/>
      <c r="S31" s="1"/>
      <c r="T31" s="1"/>
    </row>
    <row r="32" spans="2:22" x14ac:dyDescent="0.25">
      <c r="B32" s="3">
        <v>8</v>
      </c>
      <c r="C32" s="40">
        <f t="shared" si="0"/>
        <v>8.5812017046155784</v>
      </c>
      <c r="D32" s="15" t="s">
        <v>2</v>
      </c>
      <c r="E32" s="15" t="s">
        <v>5</v>
      </c>
      <c r="F32" s="41"/>
      <c r="G32" s="3">
        <v>8</v>
      </c>
      <c r="H32" s="38">
        <f t="shared" si="1"/>
        <v>0.36306380610023548</v>
      </c>
      <c r="I32" s="8" t="s">
        <v>2</v>
      </c>
      <c r="J32" s="8" t="s">
        <v>4</v>
      </c>
      <c r="K32" s="39"/>
      <c r="L32" s="1"/>
      <c r="M32" s="1"/>
      <c r="N32" s="1"/>
      <c r="O32" s="1"/>
      <c r="P32" s="1"/>
      <c r="Q32" s="1"/>
      <c r="R32" s="1"/>
      <c r="S32" s="1"/>
      <c r="T32" s="1"/>
    </row>
    <row r="33" spans="2:38" x14ac:dyDescent="0.25">
      <c r="B33" s="1"/>
      <c r="C33" s="1"/>
      <c r="D33" s="1"/>
      <c r="E33" s="1"/>
      <c r="F33" s="1"/>
      <c r="G33" s="3">
        <v>9</v>
      </c>
      <c r="H33" s="57">
        <f t="shared" si="1"/>
        <v>5.0433445169791788</v>
      </c>
      <c r="I33" s="58" t="s">
        <v>2</v>
      </c>
      <c r="J33" s="58" t="s">
        <v>5</v>
      </c>
      <c r="K33" s="59"/>
      <c r="L33" s="1"/>
      <c r="M33" s="1"/>
      <c r="N33" s="1"/>
      <c r="O33" s="1"/>
      <c r="P33" s="1"/>
      <c r="Q33" s="1"/>
      <c r="R33" s="1"/>
      <c r="S33" s="1"/>
      <c r="T33" s="1"/>
    </row>
    <row r="34" spans="2:3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2:38" x14ac:dyDescent="0.25">
      <c r="N35" t="s">
        <v>14</v>
      </c>
      <c r="S35" t="s">
        <v>15</v>
      </c>
    </row>
    <row r="37" spans="2:38" x14ac:dyDescent="0.25">
      <c r="O37" t="s">
        <v>37</v>
      </c>
      <c r="P37" t="s">
        <v>38</v>
      </c>
      <c r="Q37" t="s">
        <v>39</v>
      </c>
      <c r="AA37" t="s">
        <v>22</v>
      </c>
      <c r="AB37" t="s">
        <v>23</v>
      </c>
      <c r="AC37">
        <v>1</v>
      </c>
      <c r="AD37">
        <v>2</v>
      </c>
      <c r="AE37">
        <v>3</v>
      </c>
    </row>
    <row r="38" spans="2:38" x14ac:dyDescent="0.25">
      <c r="C38">
        <v>1</v>
      </c>
      <c r="D38" t="s">
        <v>0</v>
      </c>
      <c r="E38" t="s">
        <v>3</v>
      </c>
      <c r="G38">
        <v>1</v>
      </c>
      <c r="H38">
        <v>1</v>
      </c>
      <c r="I38" t="s">
        <v>0</v>
      </c>
      <c r="M38" t="s">
        <v>13</v>
      </c>
      <c r="N38" s="4" t="s">
        <v>9</v>
      </c>
      <c r="O38" s="43">
        <v>1</v>
      </c>
      <c r="P38" s="5">
        <v>1</v>
      </c>
      <c r="Q38" s="6">
        <v>1</v>
      </c>
      <c r="S38" t="s">
        <v>13</v>
      </c>
      <c r="T38" s="4" t="s">
        <v>9</v>
      </c>
      <c r="U38" s="5">
        <f>O38/1</f>
        <v>1</v>
      </c>
      <c r="V38" s="5">
        <f>P38/1</f>
        <v>1</v>
      </c>
      <c r="W38" s="6">
        <f>Q38/1</f>
        <v>1</v>
      </c>
      <c r="Z38" s="9" t="s">
        <v>16</v>
      </c>
      <c r="AA38" s="9">
        <v>200</v>
      </c>
      <c r="AB38">
        <v>0.66721694868620152</v>
      </c>
      <c r="AC38" s="9">
        <v>14.987628865979385</v>
      </c>
      <c r="AD38" s="9">
        <f>AC38*(2/3)</f>
        <v>9.9917525773195894</v>
      </c>
      <c r="AE38" s="21">
        <f>AA38/AD38</f>
        <v>20.016508460586046</v>
      </c>
      <c r="AG38" s="17">
        <f>AE38*1</f>
        <v>20.016508460586046</v>
      </c>
      <c r="AJ38">
        <v>20.016508460586046</v>
      </c>
      <c r="AK38">
        <v>21.799228745356992</v>
      </c>
      <c r="AL38">
        <v>21.674125567478331</v>
      </c>
    </row>
    <row r="39" spans="2:38" x14ac:dyDescent="0.25">
      <c r="C39">
        <v>0.10523629473171833</v>
      </c>
      <c r="D39" t="s">
        <v>0</v>
      </c>
      <c r="E39" t="s">
        <v>4</v>
      </c>
      <c r="G39">
        <v>2</v>
      </c>
      <c r="H39">
        <v>0.3648540554236594</v>
      </c>
      <c r="I39" t="s">
        <v>0</v>
      </c>
      <c r="M39" t="s">
        <v>13</v>
      </c>
      <c r="N39" s="7" t="s">
        <v>10</v>
      </c>
      <c r="O39" s="69">
        <v>16.42605891505211</v>
      </c>
      <c r="P39" s="9">
        <v>30.382617717066999</v>
      </c>
      <c r="Q39" s="10">
        <v>8.5812017046155784</v>
      </c>
      <c r="S39" t="s">
        <v>13</v>
      </c>
      <c r="T39" s="7" t="s">
        <v>10</v>
      </c>
      <c r="U39" s="9">
        <f>O39/1.5</f>
        <v>10.950705943368073</v>
      </c>
      <c r="V39" s="9">
        <f t="shared" ref="V39:W39" si="4">P39/1.5</f>
        <v>20.255078478044666</v>
      </c>
      <c r="W39" s="10">
        <f t="shared" si="4"/>
        <v>5.7208011364103859</v>
      </c>
      <c r="Z39" s="9" t="s">
        <v>16</v>
      </c>
      <c r="AA39" s="9">
        <v>205</v>
      </c>
      <c r="AB39">
        <v>0.7089180079790891</v>
      </c>
      <c r="AC39" s="9">
        <v>14.106003638568833</v>
      </c>
      <c r="AD39" s="9">
        <f>AC39*(2/3)</f>
        <v>9.4040024257125552</v>
      </c>
      <c r="AE39" s="21">
        <f>AA39/AD39</f>
        <v>21.799228745356992</v>
      </c>
      <c r="AG39" s="17">
        <f>AE39*1</f>
        <v>21.799228745356992</v>
      </c>
      <c r="AJ39">
        <v>532.56422822946752</v>
      </c>
      <c r="AK39">
        <v>393.32439125051582</v>
      </c>
      <c r="AL39">
        <v>499.1616797358646</v>
      </c>
    </row>
    <row r="40" spans="2:38" x14ac:dyDescent="0.25">
      <c r="C40">
        <v>16.42605891505211</v>
      </c>
      <c r="D40" t="s">
        <v>0</v>
      </c>
      <c r="E40" t="s">
        <v>5</v>
      </c>
      <c r="G40">
        <v>3</v>
      </c>
      <c r="H40">
        <v>7.3447661650446188</v>
      </c>
      <c r="I40" t="s">
        <v>0</v>
      </c>
      <c r="M40" t="s">
        <v>13</v>
      </c>
      <c r="N40" s="11" t="s">
        <v>11</v>
      </c>
      <c r="O40" s="44">
        <v>0.3648540554236594</v>
      </c>
      <c r="P40" s="12">
        <v>0.11850591314047106</v>
      </c>
      <c r="Q40" s="13">
        <v>0.36306380610023548</v>
      </c>
      <c r="S40" t="s">
        <v>13</v>
      </c>
      <c r="T40" s="11" t="s">
        <v>11</v>
      </c>
      <c r="U40" s="12">
        <f>O40/3</f>
        <v>0.12161801847455313</v>
      </c>
      <c r="V40" s="12">
        <f t="shared" ref="V40:W40" si="5">P40/3</f>
        <v>3.9501971046823688E-2</v>
      </c>
      <c r="W40" s="13">
        <f t="shared" si="5"/>
        <v>0.1210212687000785</v>
      </c>
      <c r="Z40" s="9" t="s">
        <v>16</v>
      </c>
      <c r="AA40" s="9">
        <v>210</v>
      </c>
      <c r="AB40">
        <v>0.68806747833264537</v>
      </c>
      <c r="AC40" s="9">
        <v>14.533458294283038</v>
      </c>
      <c r="AD40" s="9">
        <f>AC40*(2/3)</f>
        <v>9.6889721961886917</v>
      </c>
      <c r="AE40" s="21">
        <f>AA40/AD40</f>
        <v>21.674125567478331</v>
      </c>
      <c r="AG40" s="17">
        <f>AE40*1</f>
        <v>21.674125567478331</v>
      </c>
      <c r="AJ40">
        <v>48.164723483285179</v>
      </c>
      <c r="AK40">
        <v>49.916167973586461</v>
      </c>
      <c r="AL40">
        <v>47.639290136194788</v>
      </c>
    </row>
    <row r="41" spans="2:38" x14ac:dyDescent="0.25">
      <c r="C41">
        <v>1</v>
      </c>
      <c r="D41" t="s">
        <v>1</v>
      </c>
      <c r="E41" t="s">
        <v>3</v>
      </c>
      <c r="G41">
        <v>4</v>
      </c>
      <c r="H41">
        <v>1</v>
      </c>
      <c r="I41" t="s">
        <v>1</v>
      </c>
      <c r="Z41" s="9" t="s">
        <v>18</v>
      </c>
      <c r="AA41" s="9">
        <v>3870</v>
      </c>
      <c r="AB41">
        <v>1.3761349566652907</v>
      </c>
      <c r="AC41" s="9">
        <v>10.900093720712279</v>
      </c>
      <c r="AD41" s="9">
        <f t="shared" ref="AD41" si="6">AC41*(2/3)</f>
        <v>7.2667291471415192</v>
      </c>
      <c r="AE41" s="21">
        <f t="shared" ref="AE41" si="7">AA41/AD41</f>
        <v>532.56422822946752</v>
      </c>
      <c r="AG41" s="17">
        <f t="shared" ref="AG41" si="8">AE41*1</f>
        <v>532.56422822946752</v>
      </c>
    </row>
    <row r="42" spans="2:38" x14ac:dyDescent="0.25">
      <c r="C42">
        <v>30.382617717066999</v>
      </c>
      <c r="D42" t="s">
        <v>1</v>
      </c>
      <c r="E42" t="s">
        <v>5</v>
      </c>
      <c r="G42">
        <v>5</v>
      </c>
      <c r="H42">
        <v>0.11850591314047106</v>
      </c>
      <c r="I42" t="s">
        <v>1</v>
      </c>
      <c r="M42" t="s">
        <v>12</v>
      </c>
      <c r="N42" s="4" t="s">
        <v>9</v>
      </c>
      <c r="O42" s="19">
        <v>1</v>
      </c>
      <c r="P42" s="5">
        <v>1</v>
      </c>
      <c r="Q42" s="6">
        <v>1</v>
      </c>
      <c r="S42" t="s">
        <v>12</v>
      </c>
      <c r="T42" s="4" t="s">
        <v>9</v>
      </c>
      <c r="U42" s="5">
        <f>O42/1</f>
        <v>1</v>
      </c>
      <c r="V42" s="5">
        <f t="shared" ref="V42:W42" si="9">P42/1</f>
        <v>1</v>
      </c>
      <c r="W42" s="6">
        <f t="shared" si="9"/>
        <v>1</v>
      </c>
      <c r="Z42" s="9" t="s">
        <v>18</v>
      </c>
      <c r="AA42" s="9">
        <v>3930</v>
      </c>
      <c r="AB42">
        <v>1.0008254230293023</v>
      </c>
      <c r="AC42" s="9">
        <v>14.987628865979385</v>
      </c>
      <c r="AD42" s="9">
        <f t="shared" ref="AD42:AD43" si="10">AC42*(2/3)</f>
        <v>9.9917525773195894</v>
      </c>
      <c r="AE42" s="21">
        <f t="shared" ref="AE42:AE43" si="11">AA42/AD42</f>
        <v>393.32439125051582</v>
      </c>
      <c r="AG42" s="17">
        <f t="shared" ref="AG42:AG43" si="12">AE42*1</f>
        <v>393.32439125051582</v>
      </c>
    </row>
    <row r="43" spans="2:38" x14ac:dyDescent="0.25">
      <c r="C43">
        <v>1</v>
      </c>
      <c r="D43" t="s">
        <v>2</v>
      </c>
      <c r="E43" t="s">
        <v>3</v>
      </c>
      <c r="G43">
        <v>6</v>
      </c>
      <c r="H43">
        <v>6.7104951293990087</v>
      </c>
      <c r="I43" t="s">
        <v>1</v>
      </c>
      <c r="M43" t="s">
        <v>12</v>
      </c>
      <c r="N43" s="7" t="s">
        <v>10</v>
      </c>
      <c r="O43" s="53">
        <v>3.4412548042733357</v>
      </c>
      <c r="P43" s="9">
        <v>16.133174243420889</v>
      </c>
      <c r="Q43" s="10">
        <v>7.5166318711223381</v>
      </c>
      <c r="S43" t="s">
        <v>12</v>
      </c>
      <c r="T43" s="7" t="s">
        <v>10</v>
      </c>
      <c r="U43" s="9">
        <f>O43/1.5</f>
        <v>2.294169869515557</v>
      </c>
      <c r="V43" s="9">
        <f t="shared" ref="V43:W43" si="13">P43/1.5</f>
        <v>10.755449495613925</v>
      </c>
      <c r="W43" s="10">
        <f t="shared" si="13"/>
        <v>5.0110879140815587</v>
      </c>
      <c r="Z43" s="9" t="s">
        <v>18</v>
      </c>
      <c r="AA43" s="9">
        <v>3990</v>
      </c>
      <c r="AB43">
        <v>1.2510317787866281</v>
      </c>
      <c r="AC43" s="9">
        <v>11.990103092783507</v>
      </c>
      <c r="AD43" s="9">
        <f t="shared" si="10"/>
        <v>7.9934020618556705</v>
      </c>
      <c r="AE43" s="21">
        <f t="shared" si="11"/>
        <v>499.1616797358646</v>
      </c>
      <c r="AG43" s="17">
        <f t="shared" si="12"/>
        <v>499.1616797358646</v>
      </c>
      <c r="AJ43">
        <v>13.370402135782086</v>
      </c>
      <c r="AK43">
        <v>24.95808398679323</v>
      </c>
      <c r="AL43">
        <v>14.386865456046225</v>
      </c>
    </row>
    <row r="44" spans="2:38" x14ac:dyDescent="0.25">
      <c r="C44">
        <v>0.23408234434322026</v>
      </c>
      <c r="D44" t="s">
        <v>2</v>
      </c>
      <c r="E44" t="s">
        <v>4</v>
      </c>
      <c r="G44">
        <v>7</v>
      </c>
      <c r="H44">
        <v>1</v>
      </c>
      <c r="I44" t="s">
        <v>2</v>
      </c>
      <c r="M44" t="s">
        <v>12</v>
      </c>
      <c r="N44" s="11" t="s">
        <v>11</v>
      </c>
      <c r="O44" s="23">
        <v>0.14205223109630405</v>
      </c>
      <c r="P44" s="12">
        <v>0.28891829827403753</v>
      </c>
      <c r="Q44" s="13">
        <v>0.30969529298489046</v>
      </c>
      <c r="S44" t="s">
        <v>12</v>
      </c>
      <c r="T44" s="11" t="s">
        <v>11</v>
      </c>
      <c r="U44" s="12">
        <f>O44/3</f>
        <v>4.7350743698768016E-2</v>
      </c>
      <c r="V44" s="12">
        <f t="shared" ref="V44:W44" si="14">P44/3</f>
        <v>9.6306099424679173E-2</v>
      </c>
      <c r="W44" s="13">
        <f t="shared" si="14"/>
        <v>0.10323176432829682</v>
      </c>
      <c r="Z44" s="9" t="s">
        <v>20</v>
      </c>
      <c r="AA44" s="9">
        <v>520</v>
      </c>
      <c r="AB44">
        <v>2.1893056128765989</v>
      </c>
      <c r="AC44" s="9">
        <v>13.702974963181152</v>
      </c>
      <c r="AD44" s="9">
        <f>AC44*(2/3)</f>
        <v>9.1353166421207668</v>
      </c>
      <c r="AE44" s="21">
        <f>AA44/AD44</f>
        <v>56.921945934791573</v>
      </c>
      <c r="AG44" s="17">
        <f>AE44*1</f>
        <v>56.921945934791573</v>
      </c>
      <c r="AJ44">
        <v>536.69263309946348</v>
      </c>
      <c r="AK44">
        <v>543.57330788278989</v>
      </c>
      <c r="AL44">
        <v>486.65136194799834</v>
      </c>
    </row>
    <row r="45" spans="2:38" x14ac:dyDescent="0.25">
      <c r="C45">
        <v>8.5812017046155784</v>
      </c>
      <c r="D45" t="s">
        <v>2</v>
      </c>
      <c r="E45" t="s">
        <v>5</v>
      </c>
      <c r="G45">
        <v>8</v>
      </c>
      <c r="H45">
        <v>0.36306380610023548</v>
      </c>
      <c r="I45" t="s">
        <v>2</v>
      </c>
      <c r="Z45" s="9" t="s">
        <v>20</v>
      </c>
      <c r="AA45" s="9">
        <v>780</v>
      </c>
      <c r="AB45">
        <v>2.1893056128765989</v>
      </c>
      <c r="AC45" s="9">
        <v>13.702974963181152</v>
      </c>
      <c r="AD45" s="9">
        <f t="shared" ref="AD45:AD46" si="15">AC45*(2/3)</f>
        <v>9.1353166421207668</v>
      </c>
      <c r="AE45" s="21">
        <f t="shared" ref="AE45:AE46" si="16">AA45/AD45</f>
        <v>85.382918902187356</v>
      </c>
      <c r="AG45" s="17">
        <f t="shared" ref="AG45:AG46" si="17">AE45*1</f>
        <v>85.382918902187356</v>
      </c>
      <c r="AJ45">
        <v>55.061036163846467</v>
      </c>
      <c r="AK45">
        <v>62.426485761452739</v>
      </c>
      <c r="AL45">
        <v>47.851965538588516</v>
      </c>
    </row>
    <row r="46" spans="2:38" x14ac:dyDescent="0.25">
      <c r="G46">
        <v>9</v>
      </c>
      <c r="H46">
        <v>5.0433445169791788</v>
      </c>
      <c r="I46" t="s">
        <v>2</v>
      </c>
      <c r="O46" t="s">
        <v>37</v>
      </c>
      <c r="P46" t="s">
        <v>38</v>
      </c>
      <c r="Q46" t="s">
        <v>39</v>
      </c>
      <c r="Z46" s="9" t="s">
        <v>20</v>
      </c>
      <c r="AA46" s="9">
        <v>628</v>
      </c>
      <c r="AB46">
        <v>2.1267540239372673</v>
      </c>
      <c r="AC46" s="9">
        <v>14.106003638568833</v>
      </c>
      <c r="AD46" s="9">
        <f t="shared" si="15"/>
        <v>9.4040024257125552</v>
      </c>
      <c r="AE46" s="21">
        <f t="shared" si="16"/>
        <v>66.7800763516302</v>
      </c>
      <c r="AG46" s="17">
        <f t="shared" si="17"/>
        <v>66.7800763516302</v>
      </c>
    </row>
    <row r="47" spans="2:38" x14ac:dyDescent="0.25">
      <c r="K47" t="s">
        <v>31</v>
      </c>
      <c r="M47" t="s">
        <v>13</v>
      </c>
      <c r="N47" s="4" t="s">
        <v>9</v>
      </c>
      <c r="O47" s="19">
        <v>20.016508460586046</v>
      </c>
      <c r="P47" s="19">
        <v>21.799228745356992</v>
      </c>
      <c r="Q47" s="20">
        <v>21.674125567478331</v>
      </c>
      <c r="Z47" s="9"/>
      <c r="AA47" s="9"/>
      <c r="AB47" s="9"/>
      <c r="AC47" s="9"/>
      <c r="AD47" s="9"/>
      <c r="AE47" s="9"/>
    </row>
    <row r="48" spans="2:38" x14ac:dyDescent="0.25">
      <c r="K48" t="s">
        <v>32</v>
      </c>
      <c r="M48" t="s">
        <v>13</v>
      </c>
      <c r="N48" s="7" t="s">
        <v>10</v>
      </c>
      <c r="O48" s="21">
        <v>532.56422822946752</v>
      </c>
      <c r="P48" s="21">
        <v>393.32439125051582</v>
      </c>
      <c r="Q48" s="22">
        <v>499.1616797358646</v>
      </c>
      <c r="Z48" s="9"/>
      <c r="AA48" s="9"/>
      <c r="AB48" s="9"/>
      <c r="AC48" s="9"/>
      <c r="AD48" s="9"/>
      <c r="AE48" s="9"/>
    </row>
    <row r="49" spans="5:38" x14ac:dyDescent="0.25">
      <c r="K49" t="s">
        <v>33</v>
      </c>
      <c r="M49" t="s">
        <v>13</v>
      </c>
      <c r="N49" s="11" t="s">
        <v>11</v>
      </c>
      <c r="O49" s="23">
        <v>56.921945934791573</v>
      </c>
      <c r="P49" s="23">
        <v>85.382918902187356</v>
      </c>
      <c r="Q49" s="24">
        <v>66.7800763516302</v>
      </c>
      <c r="Z49" s="9" t="s">
        <v>17</v>
      </c>
      <c r="AA49" s="9">
        <v>225</v>
      </c>
      <c r="AB49">
        <v>0.3961600632824322</v>
      </c>
      <c r="AC49" s="74">
        <v>25.242322300596857</v>
      </c>
      <c r="AD49" s="9">
        <f>AC49*(2/3)</f>
        <v>16.82821486706457</v>
      </c>
      <c r="AE49" s="21">
        <f>AA49/AD49</f>
        <v>13.370402135782086</v>
      </c>
      <c r="AG49" s="78">
        <f>AE49*1</f>
        <v>13.370402135782086</v>
      </c>
    </row>
    <row r="50" spans="5:38" x14ac:dyDescent="0.25">
      <c r="Z50" s="9" t="s">
        <v>17</v>
      </c>
      <c r="AA50" s="9">
        <v>210</v>
      </c>
      <c r="AB50">
        <v>0.3961600632824322</v>
      </c>
      <c r="AC50" s="74">
        <v>25.242322300596857</v>
      </c>
      <c r="AD50" s="9">
        <f t="shared" ref="AD50:AD51" si="18">AC50*(2/3)</f>
        <v>16.82821486706457</v>
      </c>
      <c r="AE50" s="76">
        <f t="shared" ref="AE50:AE51" si="19">AA50/AD50</f>
        <v>12.479041993396615</v>
      </c>
      <c r="AF50" s="27"/>
      <c r="AG50" s="77">
        <f t="shared" ref="AG50" si="20">AE50*2</f>
        <v>24.95808398679323</v>
      </c>
    </row>
    <row r="51" spans="5:38" x14ac:dyDescent="0.25">
      <c r="M51" t="s">
        <v>12</v>
      </c>
      <c r="N51" s="4" t="s">
        <v>9</v>
      </c>
      <c r="O51" s="19">
        <v>13.370402135782086</v>
      </c>
      <c r="P51" s="18">
        <v>24.95808398679323</v>
      </c>
      <c r="Q51" s="20">
        <v>14.386865456046225</v>
      </c>
      <c r="Z51" s="9" t="s">
        <v>17</v>
      </c>
      <c r="AA51" s="9">
        <v>230</v>
      </c>
      <c r="AB51">
        <v>0.41701059292887604</v>
      </c>
      <c r="AC51" s="74">
        <v>23.98020618556701</v>
      </c>
      <c r="AD51" s="9">
        <f t="shared" si="18"/>
        <v>15.986804123711339</v>
      </c>
      <c r="AE51" s="21">
        <f t="shared" si="19"/>
        <v>14.386865456046225</v>
      </c>
      <c r="AG51" s="78">
        <f>AE51*1</f>
        <v>14.386865456046225</v>
      </c>
    </row>
    <row r="52" spans="5:38" x14ac:dyDescent="0.25">
      <c r="M52" t="s">
        <v>12</v>
      </c>
      <c r="N52" s="7" t="s">
        <v>10</v>
      </c>
      <c r="O52" s="21">
        <v>536.69263309946348</v>
      </c>
      <c r="P52" s="21">
        <v>543.57330788278989</v>
      </c>
      <c r="Q52" s="22">
        <v>486.65136194799834</v>
      </c>
      <c r="Z52" s="9" t="s">
        <v>19</v>
      </c>
      <c r="AA52" s="9">
        <v>3900</v>
      </c>
      <c r="AB52">
        <v>1.376134956665291</v>
      </c>
      <c r="AC52" s="9">
        <v>10.900093720712277</v>
      </c>
      <c r="AD52" s="9">
        <f>AC52*(2/3)</f>
        <v>7.2667291471415183</v>
      </c>
      <c r="AE52" s="21">
        <f>AA52/AD52</f>
        <v>536.69263309946348</v>
      </c>
      <c r="AG52" s="17">
        <f>AE52*1</f>
        <v>536.69263309946348</v>
      </c>
    </row>
    <row r="53" spans="5:38" x14ac:dyDescent="0.25">
      <c r="M53" t="s">
        <v>12</v>
      </c>
      <c r="N53" s="11" t="s">
        <v>11</v>
      </c>
      <c r="O53" s="23">
        <v>69.291522647544355</v>
      </c>
      <c r="P53" s="23">
        <v>78.6898988856789</v>
      </c>
      <c r="Q53" s="24">
        <v>60.049525381758137</v>
      </c>
      <c r="Z53" s="9" t="s">
        <v>19</v>
      </c>
      <c r="AA53" s="9">
        <v>3950</v>
      </c>
      <c r="AB53">
        <v>1.3761349566652907</v>
      </c>
      <c r="AC53" s="9">
        <v>10.900093720712279</v>
      </c>
      <c r="AD53" s="9">
        <f t="shared" ref="AD53:AD54" si="21">AC53*(2/3)</f>
        <v>7.2667291471415192</v>
      </c>
      <c r="AE53" s="21">
        <f t="shared" ref="AE53:AE54" si="22">AA53/AD53</f>
        <v>543.57330788278989</v>
      </c>
      <c r="AG53" s="17">
        <f t="shared" ref="AG53:AG54" si="23">AE53*1</f>
        <v>543.57330788278989</v>
      </c>
    </row>
    <row r="54" spans="5:38" x14ac:dyDescent="0.25">
      <c r="Z54" s="9" t="s">
        <v>19</v>
      </c>
      <c r="AA54" s="9">
        <v>3890</v>
      </c>
      <c r="AB54">
        <v>1.2510317787866281</v>
      </c>
      <c r="AC54" s="9">
        <v>11.990103092783507</v>
      </c>
      <c r="AD54" s="9">
        <f t="shared" si="21"/>
        <v>7.9934020618556705</v>
      </c>
      <c r="AE54" s="21">
        <f t="shared" si="22"/>
        <v>486.65136194799834</v>
      </c>
      <c r="AG54" s="17">
        <f t="shared" si="23"/>
        <v>486.65136194799834</v>
      </c>
    </row>
    <row r="55" spans="5:38" x14ac:dyDescent="0.25">
      <c r="O55" t="s">
        <v>37</v>
      </c>
      <c r="P55" t="s">
        <v>38</v>
      </c>
      <c r="Q55" t="s">
        <v>39</v>
      </c>
      <c r="Z55" s="9" t="s">
        <v>21</v>
      </c>
      <c r="AA55">
        <v>633</v>
      </c>
      <c r="AB55">
        <v>2.1893056128765989</v>
      </c>
      <c r="AC55" s="9">
        <v>13.702974963181152</v>
      </c>
      <c r="AD55" s="9">
        <f>AC55*(2/3)</f>
        <v>9.1353166421207668</v>
      </c>
      <c r="AE55" s="21">
        <f>AA55/AD55</f>
        <v>69.291522647544355</v>
      </c>
      <c r="AG55" s="17">
        <f>AE55*1</f>
        <v>69.291522647544355</v>
      </c>
    </row>
    <row r="56" spans="5:38" x14ac:dyDescent="0.25">
      <c r="E56">
        <v>62.395209966983074</v>
      </c>
      <c r="F56">
        <v>64.146654457284356</v>
      </c>
      <c r="G56">
        <v>61.463191291787027</v>
      </c>
      <c r="K56" t="s">
        <v>34</v>
      </c>
      <c r="M56" t="s">
        <v>13</v>
      </c>
      <c r="N56" s="4" t="s">
        <v>9</v>
      </c>
      <c r="O56" s="5">
        <f>O38*O47</f>
        <v>20.016508460586046</v>
      </c>
      <c r="P56" s="5">
        <f t="shared" ref="P56:Q56" si="24">P38*P47</f>
        <v>21.799228745356992</v>
      </c>
      <c r="Q56" s="6">
        <f t="shared" si="24"/>
        <v>21.674125567478331</v>
      </c>
      <c r="Z56" s="9" t="s">
        <v>21</v>
      </c>
      <c r="AA56">
        <v>629</v>
      </c>
      <c r="AB56">
        <v>2.5020635575732562</v>
      </c>
      <c r="AC56" s="9">
        <v>11.990103092783507</v>
      </c>
      <c r="AD56" s="9">
        <f t="shared" ref="AD56:AD57" si="25">AC56*(2/3)</f>
        <v>7.9934020618556705</v>
      </c>
      <c r="AE56" s="21">
        <f t="shared" ref="AE56:AE57" si="26">AA56/AD56</f>
        <v>78.6898988856789</v>
      </c>
      <c r="AG56" s="17">
        <f t="shared" ref="AG56:AG57" si="27">AE56*1</f>
        <v>78.6898988856789</v>
      </c>
    </row>
    <row r="57" spans="5:38" x14ac:dyDescent="0.25">
      <c r="M57" t="s">
        <v>13</v>
      </c>
      <c r="N57" s="7" t="s">
        <v>10</v>
      </c>
      <c r="O57" s="9">
        <f t="shared" ref="O57:Q57" si="28">O39*O48</f>
        <v>8747.931388946492</v>
      </c>
      <c r="P57" s="9">
        <f t="shared" si="28"/>
        <v>11950.224618162514</v>
      </c>
      <c r="Q57" s="10">
        <f t="shared" si="28"/>
        <v>4283.4070570281765</v>
      </c>
      <c r="Z57" s="9" t="s">
        <v>21</v>
      </c>
      <c r="AA57">
        <v>640</v>
      </c>
      <c r="AB57">
        <v>1.8765476681799418</v>
      </c>
      <c r="AC57" s="9">
        <v>15.986804123711345</v>
      </c>
      <c r="AD57" s="9">
        <f t="shared" si="25"/>
        <v>10.657869415807562</v>
      </c>
      <c r="AE57" s="21">
        <f t="shared" si="26"/>
        <v>60.049525381758137</v>
      </c>
      <c r="AG57" s="17">
        <f t="shared" si="27"/>
        <v>60.049525381758137</v>
      </c>
      <c r="AL57" s="72"/>
    </row>
    <row r="58" spans="5:38" x14ac:dyDescent="0.25">
      <c r="M58" t="s">
        <v>13</v>
      </c>
      <c r="N58" s="11" t="s">
        <v>11</v>
      </c>
      <c r="O58" s="12">
        <f>O40*O49</f>
        <v>20.768202816914989</v>
      </c>
      <c r="P58" s="12">
        <f>P40*P49</f>
        <v>10.118380771102499</v>
      </c>
      <c r="Q58" s="13">
        <f>Q40*Q49</f>
        <v>24.245428691887188</v>
      </c>
      <c r="AL58" s="73"/>
    </row>
    <row r="59" spans="5:38" x14ac:dyDescent="0.25">
      <c r="O59" s="9"/>
      <c r="P59" s="9"/>
      <c r="Q59" s="9"/>
      <c r="AL59" s="73"/>
    </row>
    <row r="60" spans="5:38" x14ac:dyDescent="0.25">
      <c r="M60" t="s">
        <v>12</v>
      </c>
      <c r="N60" s="4" t="s">
        <v>9</v>
      </c>
      <c r="O60" s="5">
        <f t="shared" ref="O60:Q60" si="29">O42*O51</f>
        <v>13.370402135782086</v>
      </c>
      <c r="P60" s="5">
        <f t="shared" si="29"/>
        <v>24.95808398679323</v>
      </c>
      <c r="Q60" s="6">
        <f t="shared" si="29"/>
        <v>14.386865456046225</v>
      </c>
      <c r="Z60" t="s">
        <v>42</v>
      </c>
      <c r="AL60" s="74"/>
    </row>
    <row r="61" spans="5:38" x14ac:dyDescent="0.25">
      <c r="M61" t="s">
        <v>12</v>
      </c>
      <c r="N61" s="7" t="s">
        <v>10</v>
      </c>
      <c r="O61" s="9">
        <f t="shared" ref="O61:Q61" si="30">O43*O52</f>
        <v>1846.8961020716354</v>
      </c>
      <c r="P61" s="9">
        <f t="shared" si="30"/>
        <v>8769.5628901457185</v>
      </c>
      <c r="Q61" s="10">
        <f t="shared" si="30"/>
        <v>3657.9791373434168</v>
      </c>
      <c r="Z61" t="s">
        <v>41</v>
      </c>
      <c r="AL61" s="74"/>
    </row>
    <row r="62" spans="5:38" x14ac:dyDescent="0.25">
      <c r="M62" t="s">
        <v>12</v>
      </c>
      <c r="N62" s="11" t="s">
        <v>11</v>
      </c>
      <c r="O62" s="12">
        <f t="shared" ref="O62:Q62" si="31">O44*O53</f>
        <v>9.8430153881437565</v>
      </c>
      <c r="P62" s="12">
        <f t="shared" si="31"/>
        <v>22.734951677406432</v>
      </c>
      <c r="Q62" s="13">
        <f t="shared" si="31"/>
        <v>18.597055356707202</v>
      </c>
      <c r="Z62" s="16" t="s">
        <v>24</v>
      </c>
      <c r="AL62" s="74"/>
    </row>
    <row r="63" spans="5:38" x14ac:dyDescent="0.25">
      <c r="AL63" s="74"/>
    </row>
    <row r="64" spans="5:38" x14ac:dyDescent="0.25">
      <c r="O64" t="s">
        <v>37</v>
      </c>
      <c r="P64" t="s">
        <v>38</v>
      </c>
      <c r="Q64" t="s">
        <v>39</v>
      </c>
      <c r="S64" t="s">
        <v>44</v>
      </c>
      <c r="W64" s="25">
        <v>1</v>
      </c>
      <c r="AL64" s="74"/>
    </row>
    <row r="65" spans="5:38" x14ac:dyDescent="0.25">
      <c r="K65" t="s">
        <v>35</v>
      </c>
      <c r="M65" t="s">
        <v>13</v>
      </c>
      <c r="N65" s="4" t="s">
        <v>9</v>
      </c>
      <c r="O65" s="5">
        <v>20.016508460586046</v>
      </c>
      <c r="P65" s="5">
        <v>21.799228745356992</v>
      </c>
      <c r="Q65" s="6">
        <v>21.674125567478331</v>
      </c>
      <c r="S65">
        <f>O66+O67</f>
        <v>8768.6995917634067</v>
      </c>
      <c r="T65">
        <f t="shared" ref="T65:U65" si="32">P66+P67</f>
        <v>11960.342998933616</v>
      </c>
      <c r="U65">
        <f t="shared" si="32"/>
        <v>4307.6524857200639</v>
      </c>
      <c r="W65" s="4">
        <v>8768.6995917634067</v>
      </c>
      <c r="X65" s="5">
        <v>11960.342998933616</v>
      </c>
      <c r="Y65" s="6">
        <v>4307.6524857200639</v>
      </c>
      <c r="AL65" s="74"/>
    </row>
    <row r="66" spans="5:38" x14ac:dyDescent="0.25">
      <c r="K66" t="s">
        <v>36</v>
      </c>
      <c r="M66" t="s">
        <v>13</v>
      </c>
      <c r="N66" s="7" t="s">
        <v>10</v>
      </c>
      <c r="O66" s="9">
        <v>8747.931388946492</v>
      </c>
      <c r="P66" s="9">
        <v>11950.224618162514</v>
      </c>
      <c r="Q66" s="10">
        <v>4283.4070570281765</v>
      </c>
      <c r="W66" s="7">
        <v>8768.6995917634067</v>
      </c>
      <c r="X66" s="9">
        <v>11960.342998933616</v>
      </c>
      <c r="Y66" s="10">
        <v>4307.6524857200639</v>
      </c>
      <c r="AL66" s="74"/>
    </row>
    <row r="67" spans="5:38" x14ac:dyDescent="0.25">
      <c r="E67">
        <v>69.291522647544355</v>
      </c>
      <c r="F67">
        <v>78.6898988856789</v>
      </c>
      <c r="G67">
        <v>60.049525381758137</v>
      </c>
      <c r="K67" t="s">
        <v>43</v>
      </c>
      <c r="M67" t="s">
        <v>13</v>
      </c>
      <c r="N67" s="11" t="s">
        <v>11</v>
      </c>
      <c r="O67" s="12">
        <v>20.768202816914989</v>
      </c>
      <c r="P67" s="12">
        <v>10.118380771102499</v>
      </c>
      <c r="Q67" s="13">
        <v>24.245428691887188</v>
      </c>
      <c r="W67" s="11">
        <v>8768.6995917634067</v>
      </c>
      <c r="X67" s="12">
        <v>11960.342998933616</v>
      </c>
      <c r="Y67" s="13">
        <v>4307.6524857200639</v>
      </c>
      <c r="AL67" s="74"/>
    </row>
    <row r="68" spans="5:38" x14ac:dyDescent="0.25">
      <c r="W68" s="25">
        <v>1</v>
      </c>
      <c r="AL68" s="74"/>
    </row>
    <row r="69" spans="5:38" x14ac:dyDescent="0.25">
      <c r="M69" t="s">
        <v>12</v>
      </c>
      <c r="N69" s="4" t="s">
        <v>9</v>
      </c>
      <c r="O69" s="5">
        <v>13.370402135782086</v>
      </c>
      <c r="P69" s="79">
        <f>P60/2</f>
        <v>12.479041993396615</v>
      </c>
      <c r="Q69" s="6">
        <v>14.386865456046225</v>
      </c>
      <c r="S69">
        <f>O70+O71</f>
        <v>1856.7391174597792</v>
      </c>
      <c r="T69">
        <f t="shared" ref="T69" si="33">P70+P71</f>
        <v>4396.1489209115625</v>
      </c>
      <c r="U69">
        <f t="shared" ref="U69" si="34">Q70+Q71</f>
        <v>3676.576192700124</v>
      </c>
      <c r="W69" s="4">
        <v>1856.7391174597792</v>
      </c>
      <c r="X69" s="5">
        <v>4396.1489209115625</v>
      </c>
      <c r="Y69" s="6">
        <v>3676.576192700124</v>
      </c>
      <c r="AL69" s="74"/>
    </row>
    <row r="70" spans="5:38" x14ac:dyDescent="0.25">
      <c r="M70" t="s">
        <v>12</v>
      </c>
      <c r="N70" s="7" t="s">
        <v>10</v>
      </c>
      <c r="O70" s="9">
        <v>1846.8961020716354</v>
      </c>
      <c r="P70" s="75">
        <f>P61/2</f>
        <v>4384.7814450728592</v>
      </c>
      <c r="Q70" s="10">
        <v>3657.9791373434168</v>
      </c>
      <c r="W70" s="7">
        <v>1856.7391174597792</v>
      </c>
      <c r="X70" s="9">
        <v>4396.1489209115625</v>
      </c>
      <c r="Y70" s="10">
        <v>3676.576192700124</v>
      </c>
      <c r="AL70" s="74"/>
    </row>
    <row r="71" spans="5:38" x14ac:dyDescent="0.25">
      <c r="M71" t="s">
        <v>12</v>
      </c>
      <c r="N71" s="11" t="s">
        <v>11</v>
      </c>
      <c r="O71" s="12">
        <v>9.8430153881437565</v>
      </c>
      <c r="P71" s="80">
        <f>P62/2</f>
        <v>11.367475838703216</v>
      </c>
      <c r="Q71" s="13">
        <v>18.597055356707202</v>
      </c>
      <c r="W71" s="11">
        <v>1856.7391174597792</v>
      </c>
      <c r="X71" s="12">
        <v>4396.1489209115625</v>
      </c>
      <c r="Y71" s="13">
        <v>3676.576192700124</v>
      </c>
      <c r="AL71" s="74"/>
    </row>
    <row r="72" spans="5:38" x14ac:dyDescent="0.25">
      <c r="AL72" s="74"/>
    </row>
    <row r="73" spans="5:38" x14ac:dyDescent="0.25">
      <c r="K73" t="s">
        <v>40</v>
      </c>
      <c r="M73" t="s">
        <v>13</v>
      </c>
      <c r="N73" s="4" t="s">
        <v>9</v>
      </c>
      <c r="O73" s="5">
        <f>(O65/W65)*100</f>
        <v>0.22827225691923464</v>
      </c>
      <c r="P73" s="5">
        <f t="shared" ref="P73:Q73" si="35">(P65/X65)*100</f>
        <v>0.18226257179497787</v>
      </c>
      <c r="Q73" s="6">
        <f t="shared" si="35"/>
        <v>0.50315399488070123</v>
      </c>
      <c r="R73">
        <f>AVERAGE(O73:Q73)</f>
        <v>0.30456294119830457</v>
      </c>
      <c r="AC73">
        <v>56.921945934791573</v>
      </c>
      <c r="AD73">
        <v>58.673390425092855</v>
      </c>
      <c r="AE73">
        <v>56.146306231943861</v>
      </c>
      <c r="AL73" s="74"/>
    </row>
    <row r="74" spans="5:38" x14ac:dyDescent="0.25">
      <c r="M74" t="s">
        <v>13</v>
      </c>
      <c r="N74" s="7" t="s">
        <v>10</v>
      </c>
      <c r="O74" s="9">
        <f t="shared" ref="O74:O75" si="36">(O66/W66)*100</f>
        <v>99.763155270635309</v>
      </c>
      <c r="P74" s="9">
        <f t="shared" ref="P74:P75" si="37">(P66/X66)*100</f>
        <v>99.915400580301053</v>
      </c>
      <c r="Q74" s="10">
        <f t="shared" ref="Q74:Q75" si="38">(Q66/Y66)*100</f>
        <v>99.43715448791977</v>
      </c>
      <c r="R74">
        <f t="shared" ref="R74:R79" si="39">AVERAGE(O74:Q74)</f>
        <v>99.705236779618716</v>
      </c>
      <c r="T74" s="26">
        <f>O74+O75</f>
        <v>100</v>
      </c>
      <c r="U74" s="27">
        <f t="shared" ref="U74:V74" si="40">P74+P75</f>
        <v>100.00000000000001</v>
      </c>
      <c r="V74" s="28">
        <f t="shared" si="40"/>
        <v>99.999999999999986</v>
      </c>
      <c r="AL74" s="74"/>
    </row>
    <row r="75" spans="5:38" x14ac:dyDescent="0.25">
      <c r="M75" t="s">
        <v>13</v>
      </c>
      <c r="N75" s="11" t="s">
        <v>11</v>
      </c>
      <c r="O75" s="12">
        <f t="shared" si="36"/>
        <v>0.23684472936469311</v>
      </c>
      <c r="P75" s="12">
        <f t="shared" si="37"/>
        <v>8.4599419698955569E-2</v>
      </c>
      <c r="Q75" s="13">
        <f t="shared" si="38"/>
        <v>0.5628455120802146</v>
      </c>
      <c r="R75">
        <f t="shared" si="39"/>
        <v>0.29476322038128777</v>
      </c>
      <c r="AL75" s="74"/>
    </row>
    <row r="76" spans="5:38" x14ac:dyDescent="0.25">
      <c r="O76" s="9"/>
      <c r="P76" s="9"/>
      <c r="Q76" s="9"/>
      <c r="AL76" s="74"/>
    </row>
    <row r="77" spans="5:38" x14ac:dyDescent="0.25">
      <c r="M77" t="s">
        <v>12</v>
      </c>
      <c r="N77" s="4" t="s">
        <v>9</v>
      </c>
      <c r="O77" s="5">
        <f t="shared" ref="O77:O79" si="41">(O69/W69)*100</f>
        <v>0.72010127917562528</v>
      </c>
      <c r="P77" s="5">
        <f t="shared" ref="P77:P79" si="42">(P69/X69)*100</f>
        <v>0.28386304053614786</v>
      </c>
      <c r="Q77" s="6">
        <f t="shared" ref="Q77:Q79" si="43">(Q69/Y69)*100</f>
        <v>0.39131150021075262</v>
      </c>
      <c r="R77">
        <f t="shared" si="39"/>
        <v>0.46509193997417525</v>
      </c>
      <c r="X77" s="74"/>
    </row>
    <row r="78" spans="5:38" x14ac:dyDescent="0.25">
      <c r="M78" t="s">
        <v>12</v>
      </c>
      <c r="N78" s="7" t="s">
        <v>10</v>
      </c>
      <c r="O78" s="9">
        <f t="shared" si="41"/>
        <v>99.469876231098624</v>
      </c>
      <c r="P78" s="9">
        <f t="shared" si="42"/>
        <v>99.74142195719007</v>
      </c>
      <c r="Q78" s="10">
        <f t="shared" si="43"/>
        <v>99.494174623835292</v>
      </c>
      <c r="R78">
        <f t="shared" si="39"/>
        <v>99.568490937374676</v>
      </c>
      <c r="T78" s="26">
        <f>O78+O79</f>
        <v>99.999999999999986</v>
      </c>
      <c r="U78" s="27">
        <f t="shared" ref="U78" si="44">P78+P79</f>
        <v>100</v>
      </c>
      <c r="V78" s="28">
        <f t="shared" ref="V78" si="45">Q78+Q79</f>
        <v>99.999999999999986</v>
      </c>
      <c r="X78" s="75"/>
    </row>
    <row r="79" spans="5:38" x14ac:dyDescent="0.25">
      <c r="M79" t="s">
        <v>12</v>
      </c>
      <c r="N79" s="11" t="s">
        <v>11</v>
      </c>
      <c r="O79" s="12">
        <f t="shared" si="41"/>
        <v>0.53012376890136681</v>
      </c>
      <c r="P79" s="12">
        <f t="shared" si="42"/>
        <v>0.25857804280993546</v>
      </c>
      <c r="Q79" s="13">
        <f t="shared" si="43"/>
        <v>0.5058253761646998</v>
      </c>
      <c r="R79">
        <f t="shared" si="39"/>
        <v>0.43150906262533401</v>
      </c>
    </row>
    <row r="81" spans="14:19" x14ac:dyDescent="0.25">
      <c r="N81" s="29" t="s">
        <v>25</v>
      </c>
      <c r="O81" s="30" t="s">
        <v>26</v>
      </c>
      <c r="P81" s="30" t="s">
        <v>27</v>
      </c>
      <c r="Q81" s="31" t="s">
        <v>28</v>
      </c>
      <c r="R81" s="31" t="s">
        <v>29</v>
      </c>
      <c r="S81" s="32" t="s">
        <v>30</v>
      </c>
    </row>
    <row r="82" spans="14:19" x14ac:dyDescent="0.25">
      <c r="N82" s="7">
        <v>0.228272256919235</v>
      </c>
      <c r="O82" s="9">
        <v>99.763155270635309</v>
      </c>
      <c r="P82" s="9">
        <v>0.23684472936469311</v>
      </c>
      <c r="Q82" s="9">
        <v>0.72010127917562528</v>
      </c>
      <c r="R82" s="9">
        <v>99.469876231098624</v>
      </c>
      <c r="S82" s="10">
        <v>0.53012376890136681</v>
      </c>
    </row>
    <row r="83" spans="14:19" x14ac:dyDescent="0.25">
      <c r="N83" s="7">
        <v>0.18226257179497787</v>
      </c>
      <c r="O83" s="9">
        <v>99.915400580301053</v>
      </c>
      <c r="P83" s="9">
        <v>8.4599419698955569E-2</v>
      </c>
      <c r="Q83" s="9">
        <v>0.28386304053614786</v>
      </c>
      <c r="R83" s="9">
        <v>99.74142195719007</v>
      </c>
      <c r="S83" s="10">
        <v>0.25857804280993546</v>
      </c>
    </row>
    <row r="84" spans="14:19" x14ac:dyDescent="0.25">
      <c r="N84" s="11">
        <v>0.50315399488070123</v>
      </c>
      <c r="O84" s="12">
        <v>99.43715448791977</v>
      </c>
      <c r="P84" s="12">
        <v>0.5628455120802146</v>
      </c>
      <c r="Q84" s="12">
        <v>0.39131150021075262</v>
      </c>
      <c r="R84" s="12">
        <v>99.494174623835292</v>
      </c>
      <c r="S84" s="13">
        <v>0.5058253761646998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6:T74"/>
  <sheetViews>
    <sheetView tabSelected="1" workbookViewId="0">
      <selection activeCell="B8" sqref="B8"/>
    </sheetView>
  </sheetViews>
  <sheetFormatPr defaultRowHeight="15" x14ac:dyDescent="0.25"/>
  <sheetData>
    <row r="16" spans="20:20" x14ac:dyDescent="0.25">
      <c r="T16" s="86"/>
    </row>
    <row r="27" spans="4:14" x14ac:dyDescent="0.25">
      <c r="D27" s="82">
        <v>1</v>
      </c>
      <c r="E27" t="s">
        <v>51</v>
      </c>
    </row>
    <row r="30" spans="4:14" x14ac:dyDescent="0.25">
      <c r="D30" t="s">
        <v>37</v>
      </c>
      <c r="F30" t="s">
        <v>37</v>
      </c>
      <c r="H30" t="s">
        <v>38</v>
      </c>
      <c r="J30" t="s">
        <v>38</v>
      </c>
      <c r="L30" t="s">
        <v>39</v>
      </c>
      <c r="N30" t="s">
        <v>39</v>
      </c>
    </row>
    <row r="31" spans="4:14" x14ac:dyDescent="0.25">
      <c r="D31" t="s">
        <v>45</v>
      </c>
      <c r="F31" t="s">
        <v>52</v>
      </c>
      <c r="H31" t="s">
        <v>45</v>
      </c>
      <c r="J31" t="s">
        <v>52</v>
      </c>
      <c r="L31" t="s">
        <v>45</v>
      </c>
      <c r="N31" t="s">
        <v>52</v>
      </c>
    </row>
    <row r="32" spans="4:14" x14ac:dyDescent="0.25">
      <c r="D32" t="s">
        <v>46</v>
      </c>
      <c r="F32" t="s">
        <v>46</v>
      </c>
      <c r="H32" t="s">
        <v>46</v>
      </c>
      <c r="J32" t="s">
        <v>46</v>
      </c>
      <c r="L32" t="s">
        <v>46</v>
      </c>
      <c r="N32" t="s">
        <v>46</v>
      </c>
    </row>
    <row r="34" spans="4:16" x14ac:dyDescent="0.25">
      <c r="D34" s="83">
        <v>10561.338</v>
      </c>
      <c r="E34" s="9"/>
      <c r="F34" s="83">
        <v>3853.3470000000002</v>
      </c>
      <c r="G34" s="9"/>
      <c r="H34" s="83">
        <v>13076.723</v>
      </c>
      <c r="I34" s="9"/>
      <c r="J34" s="83">
        <v>1549.6690000000001</v>
      </c>
      <c r="K34" s="9"/>
      <c r="L34" s="83">
        <v>15104.794</v>
      </c>
      <c r="M34" s="9"/>
      <c r="N34" s="83">
        <v>5484.0039999999999</v>
      </c>
      <c r="O34" s="9"/>
      <c r="P34" t="s">
        <v>47</v>
      </c>
    </row>
    <row r="35" spans="4:16" x14ac:dyDescent="0.25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4:16" x14ac:dyDescent="0.25">
      <c r="D36" s="84">
        <v>35819.542999999998</v>
      </c>
      <c r="F36" s="84">
        <v>5088.2460000000001</v>
      </c>
      <c r="H36" s="84">
        <v>30888.098999999998</v>
      </c>
      <c r="J36" s="84">
        <v>8924.1370000000006</v>
      </c>
      <c r="K36" s="9"/>
      <c r="L36" s="84">
        <v>23451.38</v>
      </c>
      <c r="M36" s="9"/>
      <c r="N36" s="84">
        <v>7262.7820000000002</v>
      </c>
      <c r="O36" s="9"/>
      <c r="P36" t="s">
        <v>48</v>
      </c>
    </row>
    <row r="39" spans="4:16" x14ac:dyDescent="0.25">
      <c r="D39" s="82">
        <v>2</v>
      </c>
      <c r="E39" t="s">
        <v>49</v>
      </c>
    </row>
    <row r="41" spans="4:16" x14ac:dyDescent="0.25">
      <c r="D41" t="s">
        <v>37</v>
      </c>
      <c r="F41" t="s">
        <v>37</v>
      </c>
      <c r="H41" t="s">
        <v>38</v>
      </c>
      <c r="J41" t="s">
        <v>38</v>
      </c>
      <c r="L41" t="s">
        <v>39</v>
      </c>
      <c r="N41" t="s">
        <v>39</v>
      </c>
    </row>
    <row r="42" spans="4:16" x14ac:dyDescent="0.25">
      <c r="D42" t="s">
        <v>45</v>
      </c>
      <c r="F42" t="s">
        <v>52</v>
      </c>
      <c r="H42" t="s">
        <v>45</v>
      </c>
      <c r="J42" t="s">
        <v>52</v>
      </c>
      <c r="L42" t="s">
        <v>45</v>
      </c>
      <c r="N42" t="s">
        <v>52</v>
      </c>
    </row>
    <row r="43" spans="4:16" x14ac:dyDescent="0.25">
      <c r="D43" t="s">
        <v>46</v>
      </c>
      <c r="F43" t="s">
        <v>46</v>
      </c>
      <c r="H43" t="s">
        <v>46</v>
      </c>
      <c r="J43" t="s">
        <v>46</v>
      </c>
      <c r="L43" t="s">
        <v>46</v>
      </c>
      <c r="N43" t="s">
        <v>46</v>
      </c>
    </row>
    <row r="45" spans="4:16" x14ac:dyDescent="0.25">
      <c r="D45" s="83">
        <v>10</v>
      </c>
      <c r="E45" s="9"/>
      <c r="F45" s="83">
        <v>30</v>
      </c>
      <c r="G45" s="9"/>
      <c r="H45" s="83">
        <v>10</v>
      </c>
      <c r="I45" s="9"/>
      <c r="J45" s="83">
        <v>30</v>
      </c>
      <c r="K45" s="9"/>
      <c r="L45" s="83">
        <v>10</v>
      </c>
      <c r="M45" s="9"/>
      <c r="N45" s="83">
        <v>30</v>
      </c>
      <c r="O45" s="9"/>
      <c r="P45" t="s">
        <v>47</v>
      </c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4:16" x14ac:dyDescent="0.25">
      <c r="D47" s="85">
        <v>10</v>
      </c>
      <c r="F47" s="85">
        <v>30</v>
      </c>
      <c r="H47" s="85">
        <v>10</v>
      </c>
      <c r="J47" s="85">
        <v>30</v>
      </c>
      <c r="K47" s="9"/>
      <c r="L47" s="85">
        <v>10</v>
      </c>
      <c r="N47" s="85">
        <v>30</v>
      </c>
      <c r="O47" s="9"/>
      <c r="P47" t="s">
        <v>48</v>
      </c>
    </row>
    <row r="50" spans="4:16" x14ac:dyDescent="0.25">
      <c r="D50" s="82">
        <v>3</v>
      </c>
      <c r="E50" t="s">
        <v>50</v>
      </c>
    </row>
    <row r="52" spans="4:16" x14ac:dyDescent="0.25">
      <c r="D52" t="s">
        <v>37</v>
      </c>
      <c r="F52" t="s">
        <v>37</v>
      </c>
      <c r="H52" t="s">
        <v>38</v>
      </c>
      <c r="J52" t="s">
        <v>38</v>
      </c>
      <c r="L52" t="s">
        <v>39</v>
      </c>
      <c r="N52" t="s">
        <v>39</v>
      </c>
    </row>
    <row r="53" spans="4:16" x14ac:dyDescent="0.25">
      <c r="D53" t="s">
        <v>45</v>
      </c>
      <c r="F53" t="s">
        <v>52</v>
      </c>
      <c r="H53" t="s">
        <v>45</v>
      </c>
      <c r="J53" t="s">
        <v>52</v>
      </c>
      <c r="L53" t="s">
        <v>45</v>
      </c>
      <c r="N53" t="s">
        <v>52</v>
      </c>
    </row>
    <row r="54" spans="4:16" x14ac:dyDescent="0.25">
      <c r="D54" t="s">
        <v>46</v>
      </c>
      <c r="F54" t="s">
        <v>46</v>
      </c>
      <c r="H54" t="s">
        <v>46</v>
      </c>
      <c r="J54" t="s">
        <v>46</v>
      </c>
      <c r="L54" t="s">
        <v>46</v>
      </c>
      <c r="N54" t="s">
        <v>46</v>
      </c>
    </row>
    <row r="56" spans="4:16" x14ac:dyDescent="0.25">
      <c r="D56" s="83">
        <f>D34/D45</f>
        <v>1056.1338000000001</v>
      </c>
      <c r="E56" s="9"/>
      <c r="F56" s="83">
        <f>F34/F45</f>
        <v>128.44490000000002</v>
      </c>
      <c r="G56" s="9"/>
      <c r="H56" s="83">
        <f>H34/H45</f>
        <v>1307.6723</v>
      </c>
      <c r="I56" s="9"/>
      <c r="J56" s="83">
        <f>J34/J45</f>
        <v>51.655633333333334</v>
      </c>
      <c r="K56" s="9"/>
      <c r="L56" s="83">
        <f>L34/L45</f>
        <v>1510.4793999999999</v>
      </c>
      <c r="M56" s="9"/>
      <c r="N56" s="83">
        <f>N34/N45</f>
        <v>182.80013333333332</v>
      </c>
      <c r="O56" s="9"/>
      <c r="P56" t="s">
        <v>47</v>
      </c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4:16" x14ac:dyDescent="0.25">
      <c r="D58" s="83">
        <f>D36/D47</f>
        <v>3581.9542999999999</v>
      </c>
      <c r="F58" s="83">
        <f>F36/F47</f>
        <v>169.60820000000001</v>
      </c>
      <c r="H58" s="83">
        <f>H36/H47</f>
        <v>3088.8098999999997</v>
      </c>
      <c r="J58" s="83">
        <f>J36/J47</f>
        <v>297.47123333333337</v>
      </c>
      <c r="K58" s="9"/>
      <c r="L58" s="83">
        <f>L36/L47</f>
        <v>2345.1379999999999</v>
      </c>
      <c r="N58" s="83">
        <f>N36/N47</f>
        <v>242.09273333333334</v>
      </c>
      <c r="O58" s="9"/>
      <c r="P58" t="s">
        <v>48</v>
      </c>
    </row>
    <row r="60" spans="4:16" x14ac:dyDescent="0.25">
      <c r="D60" s="82">
        <v>4</v>
      </c>
      <c r="E60" t="s">
        <v>54</v>
      </c>
    </row>
    <row r="62" spans="4:16" x14ac:dyDescent="0.25">
      <c r="D62" s="83">
        <f>(AVERAGE(F56+J56+N56))/3</f>
        <v>120.96688888888889</v>
      </c>
      <c r="E62" s="9"/>
      <c r="F62" t="s">
        <v>47</v>
      </c>
    </row>
    <row r="63" spans="4:16" x14ac:dyDescent="0.25">
      <c r="D63" s="9"/>
      <c r="E63" s="9"/>
    </row>
    <row r="64" spans="4:16" x14ac:dyDescent="0.25">
      <c r="D64" s="83">
        <f>(AVERAGE(F58+J58+N58))/3</f>
        <v>236.39072222222225</v>
      </c>
      <c r="E64" s="9"/>
      <c r="F64" t="s">
        <v>48</v>
      </c>
    </row>
    <row r="66" spans="4:16" x14ac:dyDescent="0.25">
      <c r="D66" s="82">
        <v>4</v>
      </c>
      <c r="E66" t="s">
        <v>53</v>
      </c>
    </row>
    <row r="68" spans="4:16" x14ac:dyDescent="0.25">
      <c r="D68" t="s">
        <v>37</v>
      </c>
      <c r="F68" t="s">
        <v>37</v>
      </c>
      <c r="H68" t="s">
        <v>38</v>
      </c>
      <c r="J68" t="s">
        <v>38</v>
      </c>
      <c r="L68" t="s">
        <v>39</v>
      </c>
      <c r="N68" t="s">
        <v>39</v>
      </c>
    </row>
    <row r="69" spans="4:16" x14ac:dyDescent="0.25">
      <c r="D69" t="s">
        <v>45</v>
      </c>
      <c r="F69" t="s">
        <v>52</v>
      </c>
      <c r="H69" t="s">
        <v>45</v>
      </c>
      <c r="J69" t="s">
        <v>52</v>
      </c>
      <c r="L69" t="s">
        <v>45</v>
      </c>
      <c r="N69" t="s">
        <v>52</v>
      </c>
    </row>
    <row r="70" spans="4:16" x14ac:dyDescent="0.25">
      <c r="D70" t="s">
        <v>46</v>
      </c>
      <c r="F70" t="s">
        <v>46</v>
      </c>
      <c r="H70" t="s">
        <v>46</v>
      </c>
      <c r="J70" t="s">
        <v>46</v>
      </c>
      <c r="L70" t="s">
        <v>46</v>
      </c>
      <c r="N70" t="s">
        <v>46</v>
      </c>
    </row>
    <row r="72" spans="4:16" x14ac:dyDescent="0.25">
      <c r="D72" s="83">
        <f>D56/120.966888888889</f>
        <v>8.7307676480799987</v>
      </c>
      <c r="E72" s="9"/>
      <c r="F72" s="83">
        <f>F56/120.966888888889</f>
        <v>1.0618186611212241</v>
      </c>
      <c r="G72" s="9"/>
      <c r="H72" s="83">
        <f>H56/120.966888888889</f>
        <v>10.810167245031229</v>
      </c>
      <c r="I72" s="9"/>
      <c r="J72" s="83">
        <f>J56/120.966888888889</f>
        <v>0.42702291352454536</v>
      </c>
      <c r="K72" s="9"/>
      <c r="L72" s="83">
        <f>L56/120.966888888889</f>
        <v>12.486717761150421</v>
      </c>
      <c r="M72" s="9"/>
      <c r="N72" s="83">
        <f>N56/120.966888888889</f>
        <v>1.5111584253542276</v>
      </c>
      <c r="O72" s="9"/>
      <c r="P72" t="s">
        <v>47</v>
      </c>
    </row>
    <row r="73" spans="4:16" x14ac:dyDescent="0.25"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4:16" x14ac:dyDescent="0.25">
      <c r="D74" s="83">
        <f>D58/236.390722222222</f>
        <v>15.152685631345294</v>
      </c>
      <c r="F74" s="83">
        <f>F58/236.390722222222</f>
        <v>0.7174909336778359</v>
      </c>
      <c r="H74" s="83">
        <f>H58/236.390722222222</f>
        <v>13.066544536787388</v>
      </c>
      <c r="J74" s="83">
        <f>J58/236.390722222222</f>
        <v>1.2583879372968449</v>
      </c>
      <c r="K74" s="9"/>
      <c r="L74" s="83">
        <f>L58/236.390722222222</f>
        <v>9.920600850804222</v>
      </c>
      <c r="N74" s="83">
        <f>N58/236.390722222222</f>
        <v>1.0241211290253223</v>
      </c>
      <c r="O74" s="9"/>
      <c r="P74" t="s">
        <v>48</v>
      </c>
    </row>
  </sheetData>
  <pageMargins left="0.7" right="0.7" top="0.75" bottom="0.75" header="0.3" footer="0.3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>Universität Basel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Thorsten Fritzius</dc:creator>
  <cp:lastModifiedBy>Peter KOPPENSTEINER</cp:lastModifiedBy>
  <cp:lastPrinted>2020-08-13T05:59:13Z</cp:lastPrinted>
  <dcterms:created xsi:type="dcterms:W3CDTF">2020-07-16T12:14:56Z</dcterms:created>
  <dcterms:modified xsi:type="dcterms:W3CDTF">2021-04-23T12:41:31Z</dcterms:modified>
</cp:coreProperties>
</file>