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leeds365-my.sharepoint.com/personal/bmbsdcg_leeds_ac_uk/Documents/Steve My Documents/Leeds/Papers/Ongoing/M protein channels/eLIFE/"/>
    </mc:Choice>
  </mc:AlternateContent>
  <xr:revisionPtr revIDLastSave="161" documentId="8_{A07C274D-E341-42B5-99B4-0674B0495333}" xr6:coauthVersionLast="47" xr6:coauthVersionMax="47" xr10:uidLastSave="{DE671024-4C8A-4AF4-B418-50EEB979FA46}"/>
  <bookViews>
    <workbookView xWindow="-120" yWindow="-120" windowWidth="29040" windowHeight="15840" activeTab="2" xr2:uid="{B96AB881-260B-4D5B-8659-91DD232C56B6}"/>
  </bookViews>
  <sheets>
    <sheet name="Sheet1" sheetId="1" r:id="rId1"/>
    <sheet name="Sheet2" sheetId="2" r:id="rId2"/>
    <sheet name="Sheet3" sheetId="3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3" l="1"/>
  <c r="I69" i="3"/>
  <c r="I70" i="3"/>
  <c r="I67" i="3"/>
  <c r="G68" i="3"/>
  <c r="G69" i="3"/>
  <c r="G70" i="3"/>
  <c r="G67" i="3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AG10" i="1"/>
  <c r="AG11" i="1"/>
  <c r="AG12" i="1"/>
  <c r="AG9" i="1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42" i="2"/>
  <c r="N39" i="3"/>
  <c r="N40" i="3"/>
  <c r="N41" i="3"/>
  <c r="L40" i="3"/>
  <c r="L41" i="3"/>
  <c r="L39" i="3"/>
  <c r="K40" i="3"/>
  <c r="K41" i="3"/>
  <c r="K39" i="3"/>
  <c r="L38" i="3"/>
  <c r="K38" i="3"/>
  <c r="G41" i="3"/>
  <c r="H41" i="3"/>
  <c r="I41" i="3"/>
  <c r="G40" i="3"/>
  <c r="H40" i="3"/>
  <c r="I40" i="3"/>
  <c r="G39" i="3"/>
  <c r="H39" i="3"/>
  <c r="I39" i="3"/>
  <c r="F39" i="3"/>
  <c r="F40" i="3"/>
  <c r="F41" i="3"/>
  <c r="G38" i="3"/>
  <c r="H38" i="3"/>
  <c r="I38" i="3"/>
  <c r="F38" i="3"/>
  <c r="M29" i="3"/>
  <c r="N29" i="3"/>
  <c r="O29" i="3"/>
  <c r="M28" i="3"/>
  <c r="N28" i="3"/>
  <c r="O28" i="3"/>
  <c r="M27" i="3"/>
  <c r="N27" i="3"/>
  <c r="O27" i="3"/>
  <c r="L27" i="3"/>
  <c r="L28" i="3"/>
  <c r="L29" i="3"/>
  <c r="M26" i="3"/>
  <c r="N26" i="3"/>
  <c r="O26" i="3"/>
  <c r="L26" i="3"/>
  <c r="I20" i="3" l="1"/>
  <c r="H20" i="3"/>
  <c r="N18" i="3" s="1"/>
  <c r="G20" i="3"/>
  <c r="F20" i="3"/>
  <c r="O18" i="3"/>
  <c r="M18" i="3"/>
  <c r="L18" i="3"/>
  <c r="O17" i="3"/>
  <c r="M17" i="3"/>
  <c r="L17" i="3"/>
  <c r="O16" i="3"/>
  <c r="M16" i="3"/>
  <c r="L16" i="3"/>
  <c r="O15" i="3"/>
  <c r="M15" i="3"/>
  <c r="L15" i="3"/>
  <c r="O14" i="3"/>
  <c r="M14" i="3"/>
  <c r="L14" i="3"/>
  <c r="O13" i="3"/>
  <c r="M13" i="3"/>
  <c r="L13" i="3"/>
  <c r="O12" i="3"/>
  <c r="M12" i="3"/>
  <c r="L12" i="3"/>
  <c r="O11" i="3"/>
  <c r="M11" i="3"/>
  <c r="L11" i="3"/>
  <c r="D25" i="2"/>
  <c r="E25" i="2" s="1"/>
  <c r="F25" i="2" s="1"/>
  <c r="D24" i="2"/>
  <c r="E24" i="2" s="1"/>
  <c r="F24" i="2" s="1"/>
  <c r="E23" i="2"/>
  <c r="F23" i="2" s="1"/>
  <c r="D23" i="2"/>
  <c r="D22" i="2"/>
  <c r="E22" i="2" s="1"/>
  <c r="F22" i="2" s="1"/>
  <c r="D21" i="2"/>
  <c r="E21" i="2" s="1"/>
  <c r="F21" i="2" s="1"/>
  <c r="D20" i="2"/>
  <c r="E20" i="2" s="1"/>
  <c r="F20" i="2" s="1"/>
  <c r="E19" i="2"/>
  <c r="F19" i="2" s="1"/>
  <c r="D19" i="2"/>
  <c r="D18" i="2"/>
  <c r="E18" i="2" s="1"/>
  <c r="F18" i="2" s="1"/>
  <c r="D17" i="2"/>
  <c r="E17" i="2" s="1"/>
  <c r="F17" i="2" s="1"/>
  <c r="D16" i="2"/>
  <c r="E16" i="2" s="1"/>
  <c r="F16" i="2" s="1"/>
  <c r="E15" i="2"/>
  <c r="F15" i="2" s="1"/>
  <c r="D15" i="2"/>
  <c r="D14" i="2"/>
  <c r="E14" i="2" s="1"/>
  <c r="F14" i="2" s="1"/>
  <c r="D13" i="2"/>
  <c r="E13" i="2" s="1"/>
  <c r="F13" i="2" s="1"/>
  <c r="D12" i="2"/>
  <c r="E12" i="2" s="1"/>
  <c r="F12" i="2" s="1"/>
  <c r="E11" i="2"/>
  <c r="F11" i="2" s="1"/>
  <c r="D11" i="2"/>
  <c r="D10" i="2"/>
  <c r="E10" i="2" s="1"/>
  <c r="F10" i="2" s="1"/>
  <c r="D9" i="2"/>
  <c r="E9" i="2" s="1"/>
  <c r="F9" i="2" s="1"/>
  <c r="D8" i="2"/>
  <c r="E8" i="2" s="1"/>
  <c r="F8" i="2" s="1"/>
  <c r="E7" i="2"/>
  <c r="F7" i="2" s="1"/>
  <c r="D7" i="2"/>
  <c r="D6" i="2"/>
  <c r="E6" i="2" s="1"/>
  <c r="F6" i="2" s="1"/>
  <c r="E5" i="2"/>
  <c r="F5" i="2" s="1"/>
  <c r="D5" i="2"/>
  <c r="D4" i="2"/>
  <c r="E4" i="2" s="1"/>
  <c r="F4" i="2" s="1"/>
  <c r="E3" i="2"/>
  <c r="F3" i="2" s="1"/>
  <c r="D3" i="2"/>
  <c r="D2" i="2"/>
  <c r="E2" i="2" s="1"/>
  <c r="F2" i="2" s="1"/>
  <c r="N11" i="3" l="1"/>
  <c r="N12" i="3"/>
  <c r="N13" i="3"/>
  <c r="N14" i="3"/>
  <c r="N15" i="3"/>
  <c r="N16" i="3"/>
  <c r="N17" i="3"/>
  <c r="AA10" i="1"/>
  <c r="AA11" i="1"/>
  <c r="AA12" i="1"/>
  <c r="AA9" i="1"/>
</calcChain>
</file>

<file path=xl/sharedStrings.xml><?xml version="1.0" encoding="utf-8"?>
<sst xmlns="http://schemas.openxmlformats.org/spreadsheetml/2006/main" count="47" uniqueCount="26">
  <si>
    <t>ZIKV gradients + M Inhibitors</t>
  </si>
  <si>
    <t>Rim</t>
  </si>
  <si>
    <t>AA</t>
  </si>
  <si>
    <t>GNF</t>
  </si>
  <si>
    <t>Total counts</t>
  </si>
  <si>
    <t>Fraction</t>
  </si>
  <si>
    <t>DMSO</t>
  </si>
  <si>
    <t>Fraction no.</t>
  </si>
  <si>
    <t>Mass of eppy</t>
  </si>
  <si>
    <t>Mass of eppy &amp; fraction</t>
  </si>
  <si>
    <t>Mass of fraction</t>
  </si>
  <si>
    <t>Density of fraction</t>
  </si>
  <si>
    <t>R</t>
  </si>
  <si>
    <t>D</t>
  </si>
  <si>
    <t>G</t>
  </si>
  <si>
    <t>A</t>
  </si>
  <si>
    <t>NB 10 ul, so x 100 for IU/mL</t>
  </si>
  <si>
    <t>Total</t>
  </si>
  <si>
    <t>% of total per fraction</t>
  </si>
  <si>
    <t>Infectivity</t>
  </si>
  <si>
    <t>Particle infectivity ratio</t>
  </si>
  <si>
    <t>yellow = peaks</t>
  </si>
  <si>
    <t>T-test</t>
  </si>
  <si>
    <t>RNA</t>
  </si>
  <si>
    <t>per mL</t>
  </si>
  <si>
    <t>Spec Infectivity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</si>
</sst>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Sheet1!$A$9</c:f>
              <c:strCache>
                <c:ptCount val="1"/>
                <c:pt idx="0">
                  <c:v>DMSO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Sheet1!$B$9:$Y$9</c:f>
              <c:numCache>
                <c:formatCode>General</c:formatCode>
                <c:ptCount val="24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23</c:v>
                </c:pt>
                <c:pt idx="4">
                  <c:v>15</c:v>
                </c:pt>
                <c:pt idx="5">
                  <c:v>24</c:v>
                </c:pt>
                <c:pt idx="6">
                  <c:v>51</c:v>
                </c:pt>
                <c:pt idx="7">
                  <c:v>37</c:v>
                </c:pt>
                <c:pt idx="8">
                  <c:v>20</c:v>
                </c:pt>
                <c:pt idx="9">
                  <c:v>23</c:v>
                </c:pt>
                <c:pt idx="10">
                  <c:v>45</c:v>
                </c:pt>
                <c:pt idx="11">
                  <c:v>72</c:v>
                </c:pt>
                <c:pt idx="12">
                  <c:v>4</c:v>
                </c:pt>
                <c:pt idx="13">
                  <c:v>2</c:v>
                </c:pt>
                <c:pt idx="14">
                  <c:v>33</c:v>
                </c:pt>
                <c:pt idx="15">
                  <c:v>18</c:v>
                </c:pt>
                <c:pt idx="16">
                  <c:v>18</c:v>
                </c:pt>
                <c:pt idx="17">
                  <c:v>41</c:v>
                </c:pt>
                <c:pt idx="18">
                  <c:v>88</c:v>
                </c:pt>
                <c:pt idx="19">
                  <c:v>172</c:v>
                </c:pt>
                <c:pt idx="20">
                  <c:v>603</c:v>
                </c:pt>
                <c:pt idx="21">
                  <c:v>490</c:v>
                </c:pt>
                <c:pt idx="22">
                  <c:v>100</c:v>
                </c:pt>
                <c:pt idx="2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E2-4E65-ABF2-CD6ED0776203}"/>
            </c:ext>
          </c:extLst>
        </c:ser>
        <c:ser>
          <c:idx val="1"/>
          <c:order val="1"/>
          <c:tx>
            <c:strRef>
              <c:f>Sheet1!$A$10</c:f>
              <c:strCache>
                <c:ptCount val="1"/>
                <c:pt idx="0">
                  <c:v>Rim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Sheet1!$B$10:$Y$10</c:f>
              <c:numCache>
                <c:formatCode>General</c:formatCode>
                <c:ptCount val="24"/>
                <c:pt idx="0">
                  <c:v>12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57</c:v>
                </c:pt>
                <c:pt idx="5">
                  <c:v>77</c:v>
                </c:pt>
                <c:pt idx="6">
                  <c:v>91</c:v>
                </c:pt>
                <c:pt idx="7">
                  <c:v>87</c:v>
                </c:pt>
                <c:pt idx="8">
                  <c:v>54</c:v>
                </c:pt>
                <c:pt idx="9">
                  <c:v>96</c:v>
                </c:pt>
                <c:pt idx="10">
                  <c:v>159</c:v>
                </c:pt>
                <c:pt idx="11">
                  <c:v>37</c:v>
                </c:pt>
                <c:pt idx="12">
                  <c:v>4</c:v>
                </c:pt>
                <c:pt idx="13">
                  <c:v>7</c:v>
                </c:pt>
                <c:pt idx="14">
                  <c:v>7</c:v>
                </c:pt>
                <c:pt idx="15">
                  <c:v>4</c:v>
                </c:pt>
                <c:pt idx="16">
                  <c:v>14</c:v>
                </c:pt>
                <c:pt idx="17">
                  <c:v>19</c:v>
                </c:pt>
                <c:pt idx="18">
                  <c:v>42</c:v>
                </c:pt>
                <c:pt idx="19">
                  <c:v>91</c:v>
                </c:pt>
                <c:pt idx="20">
                  <c:v>72</c:v>
                </c:pt>
                <c:pt idx="21">
                  <c:v>183</c:v>
                </c:pt>
                <c:pt idx="22">
                  <c:v>116</c:v>
                </c:pt>
                <c:pt idx="23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E2-4E65-ABF2-CD6ED0776203}"/>
            </c:ext>
          </c:extLst>
        </c:ser>
        <c:ser>
          <c:idx val="2"/>
          <c:order val="2"/>
          <c:tx>
            <c:strRef>
              <c:f>Sheet1!$A$11</c:f>
              <c:strCache>
                <c:ptCount val="1"/>
                <c:pt idx="0">
                  <c:v>AA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Sheet1!$B$11:$Y$11</c:f>
              <c:numCache>
                <c:formatCode>General</c:formatCode>
                <c:ptCount val="24"/>
                <c:pt idx="0">
                  <c:v>14</c:v>
                </c:pt>
                <c:pt idx="1">
                  <c:v>31</c:v>
                </c:pt>
                <c:pt idx="2">
                  <c:v>28</c:v>
                </c:pt>
                <c:pt idx="3">
                  <c:v>19</c:v>
                </c:pt>
                <c:pt idx="4">
                  <c:v>30</c:v>
                </c:pt>
                <c:pt idx="5">
                  <c:v>16</c:v>
                </c:pt>
                <c:pt idx="6">
                  <c:v>36</c:v>
                </c:pt>
                <c:pt idx="7">
                  <c:v>38</c:v>
                </c:pt>
                <c:pt idx="8">
                  <c:v>42</c:v>
                </c:pt>
                <c:pt idx="9">
                  <c:v>54</c:v>
                </c:pt>
                <c:pt idx="10">
                  <c:v>102</c:v>
                </c:pt>
                <c:pt idx="11">
                  <c:v>49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27</c:v>
                </c:pt>
                <c:pt idx="16">
                  <c:v>33</c:v>
                </c:pt>
                <c:pt idx="17">
                  <c:v>5</c:v>
                </c:pt>
                <c:pt idx="18">
                  <c:v>19</c:v>
                </c:pt>
                <c:pt idx="19">
                  <c:v>51</c:v>
                </c:pt>
                <c:pt idx="20">
                  <c:v>65</c:v>
                </c:pt>
                <c:pt idx="21">
                  <c:v>77</c:v>
                </c:pt>
                <c:pt idx="22">
                  <c:v>97</c:v>
                </c:pt>
                <c:pt idx="23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E2-4E65-ABF2-CD6ED0776203}"/>
            </c:ext>
          </c:extLst>
        </c:ser>
        <c:ser>
          <c:idx val="3"/>
          <c:order val="3"/>
          <c:tx>
            <c:strRef>
              <c:f>Sheet1!$A$12</c:f>
              <c:strCache>
                <c:ptCount val="1"/>
                <c:pt idx="0">
                  <c:v>GNF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Sheet1!$B$12:$Y$12</c:f>
              <c:numCache>
                <c:formatCode>General</c:formatCode>
                <c:ptCount val="24"/>
                <c:pt idx="0">
                  <c:v>22</c:v>
                </c:pt>
                <c:pt idx="1">
                  <c:v>76</c:v>
                </c:pt>
                <c:pt idx="2">
                  <c:v>80</c:v>
                </c:pt>
                <c:pt idx="3">
                  <c:v>43</c:v>
                </c:pt>
                <c:pt idx="4">
                  <c:v>44</c:v>
                </c:pt>
                <c:pt idx="5">
                  <c:v>39</c:v>
                </c:pt>
                <c:pt idx="6">
                  <c:v>18</c:v>
                </c:pt>
                <c:pt idx="7">
                  <c:v>4</c:v>
                </c:pt>
                <c:pt idx="8">
                  <c:v>15</c:v>
                </c:pt>
                <c:pt idx="9">
                  <c:v>57</c:v>
                </c:pt>
                <c:pt idx="10">
                  <c:v>121</c:v>
                </c:pt>
                <c:pt idx="11">
                  <c:v>71</c:v>
                </c:pt>
                <c:pt idx="12">
                  <c:v>32</c:v>
                </c:pt>
                <c:pt idx="13">
                  <c:v>20</c:v>
                </c:pt>
                <c:pt idx="14">
                  <c:v>18</c:v>
                </c:pt>
                <c:pt idx="15">
                  <c:v>16</c:v>
                </c:pt>
                <c:pt idx="16">
                  <c:v>10</c:v>
                </c:pt>
                <c:pt idx="17">
                  <c:v>23</c:v>
                </c:pt>
                <c:pt idx="18">
                  <c:v>29</c:v>
                </c:pt>
                <c:pt idx="19">
                  <c:v>39</c:v>
                </c:pt>
                <c:pt idx="20">
                  <c:v>29</c:v>
                </c:pt>
                <c:pt idx="21">
                  <c:v>60</c:v>
                </c:pt>
                <c:pt idx="22">
                  <c:v>73</c:v>
                </c:pt>
                <c:pt idx="23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E2-4E65-ABF2-CD6ED07762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406976"/>
        <c:axId val="158403616"/>
      </c:lineChart>
      <c:catAx>
        <c:axId val="1584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3616"/>
        <c:crosses val="autoZero"/>
        <c:auto val="1"/>
        <c:lblAlgn val="ctr"/>
        <c:lblOffset val="100"/>
        <c:noMultiLvlLbl val="0"/>
      </c:catAx>
      <c:valAx>
        <c:axId val="15840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DMSO</c:v>
          </c:tx>
          <c:spPr>
            <a:ln w="25400">
              <a:noFill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[2]Sheet1!$M$11:$M$18</c:f>
              <c:numCache>
                <c:formatCode>General</c:formatCode>
                <c:ptCount val="8"/>
                <c:pt idx="0">
                  <c:v>5.9402805610737381</c:v>
                </c:pt>
                <c:pt idx="1">
                  <c:v>6.2796972320138718</c:v>
                </c:pt>
                <c:pt idx="2">
                  <c:v>57.546229876647281</c:v>
                </c:pt>
                <c:pt idx="3">
                  <c:v>7.4494751175469611</c:v>
                </c:pt>
                <c:pt idx="4">
                  <c:v>7.0326790132687123</c:v>
                </c:pt>
                <c:pt idx="5">
                  <c:v>4.0085550377566532</c:v>
                </c:pt>
                <c:pt idx="6">
                  <c:v>4.3281544376359022</c:v>
                </c:pt>
                <c:pt idx="7">
                  <c:v>7.4149287240568755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88-45C0-9A42-814520A8B60F}"/>
            </c:ext>
          </c:extLst>
        </c:ser>
        <c:ser>
          <c:idx val="0"/>
          <c:order val="1"/>
          <c:tx>
            <c:v>Rimantadine</c:v>
          </c:tx>
          <c:spPr>
            <a:ln w="25400">
              <a:noFill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[2]Sheet1!$L$11:$L$18</c:f>
              <c:numCache>
                <c:formatCode>General</c:formatCode>
                <c:ptCount val="8"/>
                <c:pt idx="0">
                  <c:v>10.288576959035989</c:v>
                </c:pt>
                <c:pt idx="1">
                  <c:v>8.5480279292825436</c:v>
                </c:pt>
                <c:pt idx="2">
                  <c:v>13.97898289524216</c:v>
                </c:pt>
                <c:pt idx="3">
                  <c:v>7.5924086183042441</c:v>
                </c:pt>
                <c:pt idx="4">
                  <c:v>19.969855721306644</c:v>
                </c:pt>
                <c:pt idx="5">
                  <c:v>13.781458444670683</c:v>
                </c:pt>
                <c:pt idx="6">
                  <c:v>11.634774664141226</c:v>
                </c:pt>
                <c:pt idx="7">
                  <c:v>14.205914768016504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288-45C0-9A42-814520A8B60F}"/>
            </c:ext>
          </c:extLst>
        </c:ser>
        <c:ser>
          <c:idx val="2"/>
          <c:order val="2"/>
          <c:tx>
            <c:v>GNF5837</c:v>
          </c:tx>
          <c:spPr>
            <a:ln w="25400">
              <a:noFill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[2]Sheet1!$N$11:$N$18</c:f>
              <c:numCache>
                <c:formatCode>General</c:formatCode>
                <c:ptCount val="8"/>
                <c:pt idx="0">
                  <c:v>11.019195171124197</c:v>
                </c:pt>
                <c:pt idx="1">
                  <c:v>10.651769567808687</c:v>
                </c:pt>
                <c:pt idx="2">
                  <c:v>11.364907009707107</c:v>
                </c:pt>
                <c:pt idx="3">
                  <c:v>14.800014202516449</c:v>
                </c:pt>
                <c:pt idx="4">
                  <c:v>17.26901267019678</c:v>
                </c:pt>
                <c:pt idx="5">
                  <c:v>14.205296475456915</c:v>
                </c:pt>
                <c:pt idx="6">
                  <c:v>11.048963219673457</c:v>
                </c:pt>
                <c:pt idx="7">
                  <c:v>9.6408416835163937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288-45C0-9A42-814520A8B60F}"/>
            </c:ext>
          </c:extLst>
        </c:ser>
        <c:ser>
          <c:idx val="3"/>
          <c:order val="3"/>
          <c:tx>
            <c:v>AA 29504</c:v>
          </c:tx>
          <c:spPr>
            <a:ln w="25400">
              <a:noFill/>
            </a:ln>
            <a:effectLst/>
          </c:spPr>
          <c:marker>
            <c:symbol val="circle"/>
            <c:size val="7"/>
            <c:spPr>
              <a:solidFill>
                <a:schemeClr val="bg1">
                  <a:alpha val="96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[2]Sheet1!$O$11:$O$18</c:f>
              <c:numCache>
                <c:formatCode>General</c:formatCode>
                <c:ptCount val="8"/>
                <c:pt idx="0">
                  <c:v>8.3495730241991666</c:v>
                </c:pt>
                <c:pt idx="1">
                  <c:v>7.3475914940499614</c:v>
                </c:pt>
                <c:pt idx="2">
                  <c:v>34.768037711981087</c:v>
                </c:pt>
                <c:pt idx="3">
                  <c:v>14.207228353354228</c:v>
                </c:pt>
                <c:pt idx="4">
                  <c:v>12.245920061020685</c:v>
                </c:pt>
                <c:pt idx="5">
                  <c:v>8.8498257594702068</c:v>
                </c:pt>
                <c:pt idx="6">
                  <c:v>6.5041336538107934</c:v>
                </c:pt>
                <c:pt idx="7">
                  <c:v>7.7276899421138623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288-45C0-9A42-814520A8B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394016"/>
        <c:axId val="1"/>
      </c:scatterChart>
      <c:valAx>
        <c:axId val="15839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9401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>
                <a:lumMod val="40000"/>
                <a:lumOff val="60000"/>
              </a:schemeClr>
            </a:solidFill>
            <a:ln w="9525">
              <a:solidFill>
                <a:schemeClr val="tx1"/>
              </a:solidFill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Sheet3!$L$38:$L$41</c:f>
                <c:numCache>
                  <c:formatCode>General</c:formatCode>
                  <c:ptCount val="4"/>
                  <c:pt idx="0">
                    <c:v>778.8943488839941</c:v>
                  </c:pt>
                  <c:pt idx="1">
                    <c:v>175.14207612765389</c:v>
                  </c:pt>
                  <c:pt idx="2">
                    <c:v>33.935228194370012</c:v>
                  </c:pt>
                  <c:pt idx="3">
                    <c:v>1.6408049021136792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587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Sheet3!$O$49:$O$52</c:f>
              <c:strCache>
                <c:ptCount val="4"/>
                <c:pt idx="0">
                  <c:v>DMSO</c:v>
                </c:pt>
                <c:pt idx="1">
                  <c:v>Rim</c:v>
                </c:pt>
                <c:pt idx="2">
                  <c:v>AA</c:v>
                </c:pt>
                <c:pt idx="3">
                  <c:v>GNF</c:v>
                </c:pt>
              </c:strCache>
            </c:strRef>
          </c:cat>
          <c:val>
            <c:numRef>
              <c:f>Sheet3!$K$38:$K$41</c:f>
              <c:numCache>
                <c:formatCode>General</c:formatCode>
                <c:ptCount val="4"/>
                <c:pt idx="0">
                  <c:v>3901.6245248306195</c:v>
                </c:pt>
                <c:pt idx="1">
                  <c:v>391.26457759363359</c:v>
                </c:pt>
                <c:pt idx="2">
                  <c:v>132.14962388391723</c:v>
                </c:pt>
                <c:pt idx="3">
                  <c:v>97.737210461615362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2-437A-9269-44D9164F99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9477103"/>
        <c:axId val="681071583"/>
      </c:barChart>
      <c:catAx>
        <c:axId val="67947710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83"/>
        <c:crosses val="autoZero"/>
        <c:auto val="1"/>
        <c:lblAlgn val="ctr"/>
        <c:lblOffset val="100"/>
        <c:noMultiLvlLbl val="0"/>
      </c:catAx>
      <c:valAx>
        <c:axId val="681071583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477103"/>
        <c:crosses val="autoZero"/>
        <c:crossBetween val="between"/>
      </c:valAx>
      <c:spPr>
        <a:noFill/>
        <a:ln w="19050">
          <a:solidFill>
            <a:schemeClr val="bg2">
              <a:lumMod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Sheet1!$A$10</c:f>
              <c:strCache>
                <c:ptCount val="1"/>
                <c:pt idx="0">
                  <c:v>Rim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Sheet1!$B$10:$Y$10</c:f>
              <c:numCache>
                <c:formatCode>General</c:formatCode>
                <c:ptCount val="24"/>
                <c:pt idx="0">
                  <c:v>12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57</c:v>
                </c:pt>
                <c:pt idx="5">
                  <c:v>77</c:v>
                </c:pt>
                <c:pt idx="6">
                  <c:v>91</c:v>
                </c:pt>
                <c:pt idx="7">
                  <c:v>87</c:v>
                </c:pt>
                <c:pt idx="8">
                  <c:v>54</c:v>
                </c:pt>
                <c:pt idx="9">
                  <c:v>96</c:v>
                </c:pt>
                <c:pt idx="10">
                  <c:v>159</c:v>
                </c:pt>
                <c:pt idx="11">
                  <c:v>37</c:v>
                </c:pt>
                <c:pt idx="12">
                  <c:v>4</c:v>
                </c:pt>
                <c:pt idx="13">
                  <c:v>7</c:v>
                </c:pt>
                <c:pt idx="14">
                  <c:v>7</c:v>
                </c:pt>
                <c:pt idx="15">
                  <c:v>4</c:v>
                </c:pt>
                <c:pt idx="16">
                  <c:v>14</c:v>
                </c:pt>
                <c:pt idx="17">
                  <c:v>19</c:v>
                </c:pt>
                <c:pt idx="18">
                  <c:v>42</c:v>
                </c:pt>
                <c:pt idx="19">
                  <c:v>91</c:v>
                </c:pt>
                <c:pt idx="20">
                  <c:v>72</c:v>
                </c:pt>
                <c:pt idx="21">
                  <c:v>183</c:v>
                </c:pt>
                <c:pt idx="22">
                  <c:v>116</c:v>
                </c:pt>
                <c:pt idx="23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8A-4373-ADCF-3458DFBBD881}"/>
            </c:ext>
          </c:extLst>
        </c:ser>
        <c:ser>
          <c:idx val="2"/>
          <c:order val="1"/>
          <c:tx>
            <c:strRef>
              <c:f>Sheet1!$A$11</c:f>
              <c:strCache>
                <c:ptCount val="1"/>
                <c:pt idx="0">
                  <c:v>AA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Sheet1!$B$11:$Y$11</c:f>
              <c:numCache>
                <c:formatCode>General</c:formatCode>
                <c:ptCount val="24"/>
                <c:pt idx="0">
                  <c:v>14</c:v>
                </c:pt>
                <c:pt idx="1">
                  <c:v>31</c:v>
                </c:pt>
                <c:pt idx="2">
                  <c:v>28</c:v>
                </c:pt>
                <c:pt idx="3">
                  <c:v>19</c:v>
                </c:pt>
                <c:pt idx="4">
                  <c:v>30</c:v>
                </c:pt>
                <c:pt idx="5">
                  <c:v>16</c:v>
                </c:pt>
                <c:pt idx="6">
                  <c:v>36</c:v>
                </c:pt>
                <c:pt idx="7">
                  <c:v>38</c:v>
                </c:pt>
                <c:pt idx="8">
                  <c:v>42</c:v>
                </c:pt>
                <c:pt idx="9">
                  <c:v>54</c:v>
                </c:pt>
                <c:pt idx="10">
                  <c:v>102</c:v>
                </c:pt>
                <c:pt idx="11">
                  <c:v>49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27</c:v>
                </c:pt>
                <c:pt idx="16">
                  <c:v>33</c:v>
                </c:pt>
                <c:pt idx="17">
                  <c:v>5</c:v>
                </c:pt>
                <c:pt idx="18">
                  <c:v>19</c:v>
                </c:pt>
                <c:pt idx="19">
                  <c:v>51</c:v>
                </c:pt>
                <c:pt idx="20">
                  <c:v>65</c:v>
                </c:pt>
                <c:pt idx="21">
                  <c:v>77</c:v>
                </c:pt>
                <c:pt idx="22">
                  <c:v>97</c:v>
                </c:pt>
                <c:pt idx="23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8A-4373-ADCF-3458DFBBD881}"/>
            </c:ext>
          </c:extLst>
        </c:ser>
        <c:ser>
          <c:idx val="3"/>
          <c:order val="2"/>
          <c:tx>
            <c:strRef>
              <c:f>Sheet1!$A$12</c:f>
              <c:strCache>
                <c:ptCount val="1"/>
                <c:pt idx="0">
                  <c:v>GNF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Sheet1!$B$12:$Y$12</c:f>
              <c:numCache>
                <c:formatCode>General</c:formatCode>
                <c:ptCount val="24"/>
                <c:pt idx="0">
                  <c:v>22</c:v>
                </c:pt>
                <c:pt idx="1">
                  <c:v>76</c:v>
                </c:pt>
                <c:pt idx="2">
                  <c:v>80</c:v>
                </c:pt>
                <c:pt idx="3">
                  <c:v>43</c:v>
                </c:pt>
                <c:pt idx="4">
                  <c:v>44</c:v>
                </c:pt>
                <c:pt idx="5">
                  <c:v>39</c:v>
                </c:pt>
                <c:pt idx="6">
                  <c:v>18</c:v>
                </c:pt>
                <c:pt idx="7">
                  <c:v>4</c:v>
                </c:pt>
                <c:pt idx="8">
                  <c:v>15</c:v>
                </c:pt>
                <c:pt idx="9">
                  <c:v>57</c:v>
                </c:pt>
                <c:pt idx="10">
                  <c:v>121</c:v>
                </c:pt>
                <c:pt idx="11">
                  <c:v>71</c:v>
                </c:pt>
                <c:pt idx="12">
                  <c:v>32</c:v>
                </c:pt>
                <c:pt idx="13">
                  <c:v>20</c:v>
                </c:pt>
                <c:pt idx="14">
                  <c:v>18</c:v>
                </c:pt>
                <c:pt idx="15">
                  <c:v>16</c:v>
                </c:pt>
                <c:pt idx="16">
                  <c:v>10</c:v>
                </c:pt>
                <c:pt idx="17">
                  <c:v>23</c:v>
                </c:pt>
                <c:pt idx="18">
                  <c:v>29</c:v>
                </c:pt>
                <c:pt idx="19">
                  <c:v>39</c:v>
                </c:pt>
                <c:pt idx="20">
                  <c:v>29</c:v>
                </c:pt>
                <c:pt idx="21">
                  <c:v>60</c:v>
                </c:pt>
                <c:pt idx="22">
                  <c:v>73</c:v>
                </c:pt>
                <c:pt idx="23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8A-4373-ADCF-3458DFBBD8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406976"/>
        <c:axId val="158403616"/>
      </c:lineChart>
      <c:catAx>
        <c:axId val="1584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3616"/>
        <c:crosses val="autoZero"/>
        <c:auto val="1"/>
        <c:lblAlgn val="ctr"/>
        <c:lblOffset val="100"/>
        <c:noMultiLvlLbl val="0"/>
      </c:catAx>
      <c:valAx>
        <c:axId val="15840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Sheet1!$A$10</c:f>
              <c:strCache>
                <c:ptCount val="1"/>
                <c:pt idx="0">
                  <c:v>Rim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Sheet1!$B$10:$Y$10</c:f>
              <c:numCache>
                <c:formatCode>General</c:formatCode>
                <c:ptCount val="24"/>
                <c:pt idx="0">
                  <c:v>12</c:v>
                </c:pt>
                <c:pt idx="1">
                  <c:v>27</c:v>
                </c:pt>
                <c:pt idx="2">
                  <c:v>33</c:v>
                </c:pt>
                <c:pt idx="3">
                  <c:v>23</c:v>
                </c:pt>
                <c:pt idx="4">
                  <c:v>57</c:v>
                </c:pt>
                <c:pt idx="5">
                  <c:v>77</c:v>
                </c:pt>
                <c:pt idx="6">
                  <c:v>91</c:v>
                </c:pt>
                <c:pt idx="7">
                  <c:v>87</c:v>
                </c:pt>
                <c:pt idx="8">
                  <c:v>54</c:v>
                </c:pt>
                <c:pt idx="9">
                  <c:v>96</c:v>
                </c:pt>
                <c:pt idx="10">
                  <c:v>159</c:v>
                </c:pt>
                <c:pt idx="11">
                  <c:v>37</c:v>
                </c:pt>
                <c:pt idx="12">
                  <c:v>4</c:v>
                </c:pt>
                <c:pt idx="13">
                  <c:v>7</c:v>
                </c:pt>
                <c:pt idx="14">
                  <c:v>7</c:v>
                </c:pt>
                <c:pt idx="15">
                  <c:v>4</c:v>
                </c:pt>
                <c:pt idx="16">
                  <c:v>14</c:v>
                </c:pt>
                <c:pt idx="17">
                  <c:v>19</c:v>
                </c:pt>
                <c:pt idx="18">
                  <c:v>42</c:v>
                </c:pt>
                <c:pt idx="19">
                  <c:v>91</c:v>
                </c:pt>
                <c:pt idx="20">
                  <c:v>72</c:v>
                </c:pt>
                <c:pt idx="21">
                  <c:v>183</c:v>
                </c:pt>
                <c:pt idx="22">
                  <c:v>116</c:v>
                </c:pt>
                <c:pt idx="23">
                  <c:v>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A2-44AC-9463-61CB50FE0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406976"/>
        <c:axId val="158403616"/>
      </c:lineChart>
      <c:catAx>
        <c:axId val="1584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3616"/>
        <c:crosses val="autoZero"/>
        <c:auto val="1"/>
        <c:lblAlgn val="ctr"/>
        <c:lblOffset val="100"/>
        <c:noMultiLvlLbl val="0"/>
      </c:catAx>
      <c:valAx>
        <c:axId val="15840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0"/>
          <c:tx>
            <c:strRef>
              <c:f>Sheet1!$A$11</c:f>
              <c:strCache>
                <c:ptCount val="1"/>
                <c:pt idx="0">
                  <c:v>AA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Sheet1!$B$11:$Y$11</c:f>
              <c:numCache>
                <c:formatCode>General</c:formatCode>
                <c:ptCount val="24"/>
                <c:pt idx="0">
                  <c:v>14</c:v>
                </c:pt>
                <c:pt idx="1">
                  <c:v>31</c:v>
                </c:pt>
                <c:pt idx="2">
                  <c:v>28</c:v>
                </c:pt>
                <c:pt idx="3">
                  <c:v>19</c:v>
                </c:pt>
                <c:pt idx="4">
                  <c:v>30</c:v>
                </c:pt>
                <c:pt idx="5">
                  <c:v>16</c:v>
                </c:pt>
                <c:pt idx="6">
                  <c:v>36</c:v>
                </c:pt>
                <c:pt idx="7">
                  <c:v>38</c:v>
                </c:pt>
                <c:pt idx="8">
                  <c:v>42</c:v>
                </c:pt>
                <c:pt idx="9">
                  <c:v>54</c:v>
                </c:pt>
                <c:pt idx="10">
                  <c:v>102</c:v>
                </c:pt>
                <c:pt idx="11">
                  <c:v>49</c:v>
                </c:pt>
                <c:pt idx="12">
                  <c:v>13</c:v>
                </c:pt>
                <c:pt idx="13">
                  <c:v>17</c:v>
                </c:pt>
                <c:pt idx="14">
                  <c:v>14</c:v>
                </c:pt>
                <c:pt idx="15">
                  <c:v>27</c:v>
                </c:pt>
                <c:pt idx="16">
                  <c:v>33</c:v>
                </c:pt>
                <c:pt idx="17">
                  <c:v>5</c:v>
                </c:pt>
                <c:pt idx="18">
                  <c:v>19</c:v>
                </c:pt>
                <c:pt idx="19">
                  <c:v>51</c:v>
                </c:pt>
                <c:pt idx="20">
                  <c:v>65</c:v>
                </c:pt>
                <c:pt idx="21">
                  <c:v>77</c:v>
                </c:pt>
                <c:pt idx="22">
                  <c:v>97</c:v>
                </c:pt>
                <c:pt idx="23">
                  <c:v>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8A2-4072-9373-BF6938845B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406976"/>
        <c:axId val="158403616"/>
      </c:lineChart>
      <c:catAx>
        <c:axId val="1584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3616"/>
        <c:crosses val="autoZero"/>
        <c:auto val="1"/>
        <c:lblAlgn val="ctr"/>
        <c:lblOffset val="100"/>
        <c:noMultiLvlLbl val="0"/>
      </c:catAx>
      <c:valAx>
        <c:axId val="15840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Sheet1!$A$12</c:f>
              <c:strCache>
                <c:ptCount val="1"/>
                <c:pt idx="0">
                  <c:v>GNF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Sheet1!$B$12:$Y$12</c:f>
              <c:numCache>
                <c:formatCode>General</c:formatCode>
                <c:ptCount val="24"/>
                <c:pt idx="0">
                  <c:v>22</c:v>
                </c:pt>
                <c:pt idx="1">
                  <c:v>76</c:v>
                </c:pt>
                <c:pt idx="2">
                  <c:v>80</c:v>
                </c:pt>
                <c:pt idx="3">
                  <c:v>43</c:v>
                </c:pt>
                <c:pt idx="4">
                  <c:v>44</c:v>
                </c:pt>
                <c:pt idx="5">
                  <c:v>39</c:v>
                </c:pt>
                <c:pt idx="6">
                  <c:v>18</c:v>
                </c:pt>
                <c:pt idx="7">
                  <c:v>4</c:v>
                </c:pt>
                <c:pt idx="8">
                  <c:v>15</c:v>
                </c:pt>
                <c:pt idx="9">
                  <c:v>57</c:v>
                </c:pt>
                <c:pt idx="10">
                  <c:v>121</c:v>
                </c:pt>
                <c:pt idx="11">
                  <c:v>71</c:v>
                </c:pt>
                <c:pt idx="12">
                  <c:v>32</c:v>
                </c:pt>
                <c:pt idx="13">
                  <c:v>20</c:v>
                </c:pt>
                <c:pt idx="14">
                  <c:v>18</c:v>
                </c:pt>
                <c:pt idx="15">
                  <c:v>16</c:v>
                </c:pt>
                <c:pt idx="16">
                  <c:v>10</c:v>
                </c:pt>
                <c:pt idx="17">
                  <c:v>23</c:v>
                </c:pt>
                <c:pt idx="18">
                  <c:v>29</c:v>
                </c:pt>
                <c:pt idx="19">
                  <c:v>39</c:v>
                </c:pt>
                <c:pt idx="20">
                  <c:v>29</c:v>
                </c:pt>
                <c:pt idx="21">
                  <c:v>60</c:v>
                </c:pt>
                <c:pt idx="22">
                  <c:v>73</c:v>
                </c:pt>
                <c:pt idx="23">
                  <c:v>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537-4285-B635-C73B895F80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406976"/>
        <c:axId val="158403616"/>
      </c:lineChart>
      <c:catAx>
        <c:axId val="1584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3616"/>
        <c:crosses val="autoZero"/>
        <c:auto val="1"/>
        <c:lblAlgn val="ctr"/>
        <c:lblOffset val="100"/>
        <c:noMultiLvlLbl val="0"/>
      </c:catAx>
      <c:valAx>
        <c:axId val="15840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Sheet1!$A$9</c:f>
              <c:strCache>
                <c:ptCount val="1"/>
                <c:pt idx="0">
                  <c:v>DMSO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Sheet1!$B$9:$Y$9</c:f>
              <c:numCache>
                <c:formatCode>General</c:formatCode>
                <c:ptCount val="24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23</c:v>
                </c:pt>
                <c:pt idx="4">
                  <c:v>15</c:v>
                </c:pt>
                <c:pt idx="5">
                  <c:v>24</c:v>
                </c:pt>
                <c:pt idx="6">
                  <c:v>51</c:v>
                </c:pt>
                <c:pt idx="7">
                  <c:v>37</c:v>
                </c:pt>
                <c:pt idx="8">
                  <c:v>20</c:v>
                </c:pt>
                <c:pt idx="9">
                  <c:v>23</c:v>
                </c:pt>
                <c:pt idx="10">
                  <c:v>45</c:v>
                </c:pt>
                <c:pt idx="11">
                  <c:v>72</c:v>
                </c:pt>
                <c:pt idx="12">
                  <c:v>4</c:v>
                </c:pt>
                <c:pt idx="13">
                  <c:v>2</c:v>
                </c:pt>
                <c:pt idx="14">
                  <c:v>33</c:v>
                </c:pt>
                <c:pt idx="15">
                  <c:v>18</c:v>
                </c:pt>
                <c:pt idx="16">
                  <c:v>18</c:v>
                </c:pt>
                <c:pt idx="17">
                  <c:v>41</c:v>
                </c:pt>
                <c:pt idx="18">
                  <c:v>88</c:v>
                </c:pt>
                <c:pt idx="19">
                  <c:v>172</c:v>
                </c:pt>
                <c:pt idx="20">
                  <c:v>603</c:v>
                </c:pt>
                <c:pt idx="21">
                  <c:v>490</c:v>
                </c:pt>
                <c:pt idx="22">
                  <c:v>100</c:v>
                </c:pt>
                <c:pt idx="23">
                  <c:v>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B2A-4193-A70C-580720C0D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8406976"/>
        <c:axId val="158403616"/>
      </c:lineChart>
      <c:catAx>
        <c:axId val="1584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3616"/>
        <c:crosses val="autoZero"/>
        <c:auto val="1"/>
        <c:lblAlgn val="ctr"/>
        <c:lblOffset val="100"/>
        <c:noMultiLvlLbl val="0"/>
      </c:catAx>
      <c:valAx>
        <c:axId val="15840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'[1]151217'!$E$1</c:f>
              <c:strCache>
                <c:ptCount val="1"/>
                <c:pt idx="0">
                  <c:v>Density of fraction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-0.59266146249734253"/>
                  <c:y val="-9.90272961298406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'[1]151217'!$A$2:$A$25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</c:numCache>
            </c:numRef>
          </c:xVal>
          <c:yVal>
            <c:numRef>
              <c:f>'[1]151217'!$E$2:$E$25</c:f>
              <c:numCache>
                <c:formatCode>General</c:formatCode>
                <c:ptCount val="24"/>
                <c:pt idx="0">
                  <c:v>1.0629500000000003</c:v>
                </c:pt>
                <c:pt idx="1">
                  <c:v>1.0798499999999995</c:v>
                </c:pt>
                <c:pt idx="2">
                  <c:v>1.0900500000000006</c:v>
                </c:pt>
                <c:pt idx="3">
                  <c:v>1.0866999999999993</c:v>
                </c:pt>
                <c:pt idx="4">
                  <c:v>1.0973999999999999</c:v>
                </c:pt>
                <c:pt idx="5">
                  <c:v>1.1082000000000003</c:v>
                </c:pt>
                <c:pt idx="6">
                  <c:v>1.1058000000000001</c:v>
                </c:pt>
                <c:pt idx="7">
                  <c:v>1.1053500000000005</c:v>
                </c:pt>
                <c:pt idx="8">
                  <c:v>1.0796499999999991</c:v>
                </c:pt>
                <c:pt idx="9">
                  <c:v>1.1151</c:v>
                </c:pt>
                <c:pt idx="10">
                  <c:v>1.0627500000000001</c:v>
                </c:pt>
                <c:pt idx="11">
                  <c:v>1.1018499999999998</c:v>
                </c:pt>
                <c:pt idx="12">
                  <c:v>1.1183999999999998</c:v>
                </c:pt>
                <c:pt idx="13">
                  <c:v>1.1242000000000001</c:v>
                </c:pt>
                <c:pt idx="14">
                  <c:v>1.1253500000000001</c:v>
                </c:pt>
                <c:pt idx="15">
                  <c:v>1.1309499999999995</c:v>
                </c:pt>
                <c:pt idx="16">
                  <c:v>1.1013499999999998</c:v>
                </c:pt>
                <c:pt idx="17">
                  <c:v>1.1190000000000007</c:v>
                </c:pt>
                <c:pt idx="18">
                  <c:v>1.1413499999999999</c:v>
                </c:pt>
                <c:pt idx="19">
                  <c:v>1.1326499999999999</c:v>
                </c:pt>
                <c:pt idx="20">
                  <c:v>1.1379000000000001</c:v>
                </c:pt>
                <c:pt idx="21">
                  <c:v>1.1453500000000001</c:v>
                </c:pt>
                <c:pt idx="22">
                  <c:v>1.1250000000000004</c:v>
                </c:pt>
                <c:pt idx="23">
                  <c:v>1.1621999999999999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B7B-4BD7-B3F4-3507B9F6B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333928"/>
        <c:axId val="138334320"/>
      </c:scatterChart>
      <c:valAx>
        <c:axId val="1383339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34320"/>
        <c:crosses val="autoZero"/>
        <c:crossBetween val="midCat"/>
      </c:valAx>
      <c:valAx>
        <c:axId val="138334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333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DMSO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[2]Sheet1!$M$11:$M$18</c:f>
              <c:numCache>
                <c:formatCode>General</c:formatCode>
                <c:ptCount val="8"/>
                <c:pt idx="0">
                  <c:v>5.9402805610737381</c:v>
                </c:pt>
                <c:pt idx="1">
                  <c:v>6.2796972320138718</c:v>
                </c:pt>
                <c:pt idx="2">
                  <c:v>57.546229876647281</c:v>
                </c:pt>
                <c:pt idx="3">
                  <c:v>7.4494751175469611</c:v>
                </c:pt>
                <c:pt idx="4">
                  <c:v>7.0326790132687123</c:v>
                </c:pt>
                <c:pt idx="5">
                  <c:v>4.0085550377566532</c:v>
                </c:pt>
                <c:pt idx="6">
                  <c:v>4.3281544376359022</c:v>
                </c:pt>
                <c:pt idx="7">
                  <c:v>7.4149287240568755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C0A-418E-B166-289B68705C10}"/>
            </c:ext>
          </c:extLst>
        </c:ser>
        <c:ser>
          <c:idx val="0"/>
          <c:order val="1"/>
          <c:tx>
            <c:v>Rimantadine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[2]Sheet1!$L$11:$L$18</c:f>
              <c:numCache>
                <c:formatCode>General</c:formatCode>
                <c:ptCount val="8"/>
                <c:pt idx="0">
                  <c:v>10.288576959035989</c:v>
                </c:pt>
                <c:pt idx="1">
                  <c:v>8.5480279292825436</c:v>
                </c:pt>
                <c:pt idx="2">
                  <c:v>13.97898289524216</c:v>
                </c:pt>
                <c:pt idx="3">
                  <c:v>7.5924086183042441</c:v>
                </c:pt>
                <c:pt idx="4">
                  <c:v>19.969855721306644</c:v>
                </c:pt>
                <c:pt idx="5">
                  <c:v>13.781458444670683</c:v>
                </c:pt>
                <c:pt idx="6">
                  <c:v>11.634774664141226</c:v>
                </c:pt>
                <c:pt idx="7">
                  <c:v>14.205914768016504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C0A-418E-B166-289B68705C10}"/>
            </c:ext>
          </c:extLst>
        </c:ser>
        <c:ser>
          <c:idx val="2"/>
          <c:order val="2"/>
          <c:tx>
            <c:v>GNF5837</c:v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[2]Sheet1!$N$11:$N$18</c:f>
              <c:numCache>
                <c:formatCode>General</c:formatCode>
                <c:ptCount val="8"/>
                <c:pt idx="0">
                  <c:v>11.019195171124197</c:v>
                </c:pt>
                <c:pt idx="1">
                  <c:v>10.651769567808687</c:v>
                </c:pt>
                <c:pt idx="2">
                  <c:v>11.364907009707107</c:v>
                </c:pt>
                <c:pt idx="3">
                  <c:v>14.800014202516449</c:v>
                </c:pt>
                <c:pt idx="4">
                  <c:v>17.26901267019678</c:v>
                </c:pt>
                <c:pt idx="5">
                  <c:v>14.205296475456915</c:v>
                </c:pt>
                <c:pt idx="6">
                  <c:v>11.048963219673457</c:v>
                </c:pt>
                <c:pt idx="7">
                  <c:v>9.6408416835163937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C0A-418E-B166-289B68705C10}"/>
            </c:ext>
          </c:extLst>
        </c:ser>
        <c:ser>
          <c:idx val="3"/>
          <c:order val="3"/>
          <c:tx>
            <c:v>AA 29504</c:v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alpha val="96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[2]Sheet1!$E$11:$E$18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13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  <c:pt idx="7">
                  <c:v>23</c:v>
                </c:pt>
              </c:numCache>
            </c:numRef>
          </c:xVal>
          <c:yVal>
            <c:numRef>
              <c:f>[2]Sheet1!$O$11:$O$18</c:f>
              <c:numCache>
                <c:formatCode>General</c:formatCode>
                <c:ptCount val="8"/>
                <c:pt idx="0">
                  <c:v>8.3495730241991666</c:v>
                </c:pt>
                <c:pt idx="1">
                  <c:v>7.3475914940499614</c:v>
                </c:pt>
                <c:pt idx="2">
                  <c:v>34.768037711981087</c:v>
                </c:pt>
                <c:pt idx="3">
                  <c:v>14.207228353354228</c:v>
                </c:pt>
                <c:pt idx="4">
                  <c:v>12.245920061020685</c:v>
                </c:pt>
                <c:pt idx="5">
                  <c:v>8.8498257594702068</c:v>
                </c:pt>
                <c:pt idx="6">
                  <c:v>6.5041336538107934</c:v>
                </c:pt>
                <c:pt idx="7">
                  <c:v>7.7276899421138623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C0A-418E-B166-289B68705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394016"/>
        <c:axId val="1"/>
      </c:scatterChart>
      <c:valAx>
        <c:axId val="15839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39401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v>DMSO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[2]Sheet1!$E$14:$E$18</c:f>
              <c:numCache>
                <c:formatCode>General</c:formatCode>
                <c:ptCount val="5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numCache>
            </c:numRef>
          </c:xVal>
          <c:yVal>
            <c:numRef>
              <c:f>[2]Sheet1!$M$14:$M$18</c:f>
              <c:numCache>
                <c:formatCode>General</c:formatCode>
                <c:ptCount val="5"/>
                <c:pt idx="0">
                  <c:v>7.4494751175469611</c:v>
                </c:pt>
                <c:pt idx="1">
                  <c:v>7.0326790132687123</c:v>
                </c:pt>
                <c:pt idx="2">
                  <c:v>4.0085550377566532</c:v>
                </c:pt>
                <c:pt idx="3">
                  <c:v>4.3281544376359022</c:v>
                </c:pt>
                <c:pt idx="4">
                  <c:v>7.4149287240568755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96-452E-A6E5-B54EF89A5A54}"/>
            </c:ext>
          </c:extLst>
        </c:ser>
        <c:ser>
          <c:idx val="0"/>
          <c:order val="1"/>
          <c:tx>
            <c:v>Rimantadine</c:v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[2]Sheet1!$E$14:$E$18</c:f>
              <c:numCache>
                <c:formatCode>General</c:formatCode>
                <c:ptCount val="5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numCache>
            </c:numRef>
          </c:xVal>
          <c:yVal>
            <c:numRef>
              <c:f>[2]Sheet1!$L$14:$L$18</c:f>
              <c:numCache>
                <c:formatCode>General</c:formatCode>
                <c:ptCount val="5"/>
                <c:pt idx="0">
                  <c:v>7.5924086183042441</c:v>
                </c:pt>
                <c:pt idx="1">
                  <c:v>19.969855721306644</c:v>
                </c:pt>
                <c:pt idx="2">
                  <c:v>13.781458444670683</c:v>
                </c:pt>
                <c:pt idx="3">
                  <c:v>11.634774664141226</c:v>
                </c:pt>
                <c:pt idx="4">
                  <c:v>14.205914768016504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696-452E-A6E5-B54EF89A5A54}"/>
            </c:ext>
          </c:extLst>
        </c:ser>
        <c:ser>
          <c:idx val="2"/>
          <c:order val="2"/>
          <c:tx>
            <c:v>GNF5837</c:v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diamond"/>
            <c:size val="7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[2]Sheet1!$E$14:$E$18</c:f>
              <c:numCache>
                <c:formatCode>General</c:formatCode>
                <c:ptCount val="5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numCache>
            </c:numRef>
          </c:xVal>
          <c:yVal>
            <c:numRef>
              <c:f>[2]Sheet1!$N$14:$N$18</c:f>
              <c:numCache>
                <c:formatCode>General</c:formatCode>
                <c:ptCount val="5"/>
                <c:pt idx="0">
                  <c:v>14.800014202516449</c:v>
                </c:pt>
                <c:pt idx="1">
                  <c:v>17.26901267019678</c:v>
                </c:pt>
                <c:pt idx="2">
                  <c:v>14.205296475456915</c:v>
                </c:pt>
                <c:pt idx="3">
                  <c:v>11.048963219673457</c:v>
                </c:pt>
                <c:pt idx="4">
                  <c:v>9.6408416835163937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96-452E-A6E5-B54EF89A5A54}"/>
            </c:ext>
          </c:extLst>
        </c:ser>
        <c:ser>
          <c:idx val="3"/>
          <c:order val="3"/>
          <c:tx>
            <c:v>AA 29504</c:v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>
                  <a:alpha val="96000"/>
                </a:schemeClr>
              </a:solidFill>
              <a:ln w="12700">
                <a:solidFill>
                  <a:schemeClr val="tx1"/>
                </a:solidFill>
              </a:ln>
              <a:effectLst/>
            </c:spPr>
          </c:marker>
          <c:xVal>
            <c:numRef>
              <c:f>[2]Sheet1!$E$14:$E$18</c:f>
              <c:numCache>
                <c:formatCode>General</c:formatCode>
                <c:ptCount val="5"/>
                <c:pt idx="0">
                  <c:v>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numCache>
            </c:numRef>
          </c:xVal>
          <c:yVal>
            <c:numRef>
              <c:f>[2]Sheet1!$O$14:$O$18</c:f>
              <c:numCache>
                <c:formatCode>General</c:formatCode>
                <c:ptCount val="5"/>
                <c:pt idx="0">
                  <c:v>14.207228353354228</c:v>
                </c:pt>
                <c:pt idx="1">
                  <c:v>12.245920061020685</c:v>
                </c:pt>
                <c:pt idx="2">
                  <c:v>8.8498257594702068</c:v>
                </c:pt>
                <c:pt idx="3">
                  <c:v>6.5041336538107934</c:v>
                </c:pt>
                <c:pt idx="4">
                  <c:v>7.7276899421138623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696-452E-A6E5-B54EF89A5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306416"/>
        <c:axId val="1"/>
      </c:scatterChart>
      <c:valAx>
        <c:axId val="286306416"/>
        <c:scaling>
          <c:orientation val="minMax"/>
          <c:min val="18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90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6306416"/>
        <c:crosses val="autoZero"/>
        <c:crossBetween val="midCat"/>
      </c:valAx>
      <c:spPr>
        <a:noFill/>
        <a:ln w="19050"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600074</xdr:colOff>
      <xdr:row>15</xdr:row>
      <xdr:rowOff>76199</xdr:rowOff>
    </xdr:from>
    <xdr:to>
      <xdr:col>13</xdr:col>
      <xdr:colOff>438149</xdr:colOff>
      <xdr:row>40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57B07D7-F080-AFBC-A4CE-31840E2634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26</xdr:col>
      <xdr:colOff>447675</xdr:colOff>
      <xdr:row>40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3C61C03-D918-471F-BA65-70C0187598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44</xdr:row>
      <xdr:rowOff>0</xdr:rowOff>
    </xdr:from>
    <xdr:to>
      <xdr:col>13</xdr:col>
      <xdr:colOff>447675</xdr:colOff>
      <xdr:row>68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A23F04F-EEE8-432D-B112-967495591A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0</xdr:colOff>
      <xdr:row>44</xdr:row>
      <xdr:rowOff>0</xdr:rowOff>
    </xdr:from>
    <xdr:to>
      <xdr:col>26</xdr:col>
      <xdr:colOff>447675</xdr:colOff>
      <xdr:row>68</xdr:row>
      <xdr:rowOff>104775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C43A678-7A3C-41A8-9523-01BBAE83A2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45</xdr:row>
      <xdr:rowOff>0</xdr:rowOff>
    </xdr:from>
    <xdr:to>
      <xdr:col>37</xdr:col>
      <xdr:colOff>447675</xdr:colOff>
      <xdr:row>69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5D7B479-0A86-4E38-A516-2082EDB59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0</xdr:colOff>
      <xdr:row>17</xdr:row>
      <xdr:rowOff>0</xdr:rowOff>
    </xdr:from>
    <xdr:to>
      <xdr:col>38</xdr:col>
      <xdr:colOff>445294</xdr:colOff>
      <xdr:row>41</xdr:row>
      <xdr:rowOff>109537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8F05508-320C-401E-AFDC-EA54637D1F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6</xdr:row>
      <xdr:rowOff>157162</xdr:rowOff>
    </xdr:from>
    <xdr:to>
      <xdr:col>20</xdr:col>
      <xdr:colOff>424863</xdr:colOff>
      <xdr:row>34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5B8025-AEF5-4248-B3C2-157C32F5FF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219075</xdr:colOff>
      <xdr:row>9</xdr:row>
      <xdr:rowOff>152400</xdr:rowOff>
    </xdr:from>
    <xdr:to>
      <xdr:col>24</xdr:col>
      <xdr:colOff>523875</xdr:colOff>
      <xdr:row>26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96F802-F967-440A-9FBC-1325ADB66F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352425</xdr:colOff>
      <xdr:row>28</xdr:row>
      <xdr:rowOff>57150</xdr:rowOff>
    </xdr:from>
    <xdr:to>
      <xdr:col>25</xdr:col>
      <xdr:colOff>171450</xdr:colOff>
      <xdr:row>45</xdr:row>
      <xdr:rowOff>47625</xdr:rowOff>
    </xdr:to>
    <xdr:graphicFrame macro="">
      <xdr:nvGraphicFramePr>
        <xdr:cNvPr id="3" name="Chart 3">
          <a:extLst>
            <a:ext uri="{FF2B5EF4-FFF2-40B4-BE49-F238E27FC236}">
              <a16:creationId xmlns:a16="http://schemas.microsoft.com/office/drawing/2014/main" id="{465B55CB-64D4-41B4-9CA7-C260813D88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11</xdr:row>
      <xdr:rowOff>0</xdr:rowOff>
    </xdr:from>
    <xdr:to>
      <xdr:col>35</xdr:col>
      <xdr:colOff>304800</xdr:colOff>
      <xdr:row>27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76ADF6-E8AD-422C-A5B3-2E5DD2D67F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114301</xdr:colOff>
      <xdr:row>45</xdr:row>
      <xdr:rowOff>9525</xdr:rowOff>
    </xdr:from>
    <xdr:to>
      <xdr:col>11</xdr:col>
      <xdr:colOff>276225</xdr:colOff>
      <xdr:row>62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BA2025E-1CC9-ABD5-F73E-23BC38BEE4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eeds365-my.sharepoint.com/personal/bmbsdcg_leeds_ac_uk/Documents/Steve%20My%20Documents/Leeds/Papers/Ongoing/M%20protein%20channels/eLIFE/Revisions/Density%20of%20fractions%20from%20gradients%20121217.xlsx" TargetMode="External"/><Relationship Id="rId1" Type="http://schemas.openxmlformats.org/officeDocument/2006/relationships/externalLinkPath" Target="Revisions/Density%20of%20fractions%20from%20gradients%20121217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eeds365-my.sharepoint.com/personal/bmbsdcg_leeds_ac_uk/Documents/Steve%20My%20Documents/Leeds/Papers/Ongoing/M%20protein%20channels/eLIFE/Copy%20of%20Zika%20gradient%20summary%20figure_.xls" TargetMode="External"/><Relationship Id="rId1" Type="http://schemas.openxmlformats.org/officeDocument/2006/relationships/externalLinkPath" Target="Copy%20of%20Zika%20gradient%20summary%20figure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21217"/>
      <sheetName val="Sheet2"/>
      <sheetName val="151217"/>
    </sheetNames>
    <sheetDataSet>
      <sheetData sheetId="0"/>
      <sheetData sheetId="1"/>
      <sheetData sheetId="2">
        <row r="1">
          <cell r="E1" t="str">
            <v>Density of fraction</v>
          </cell>
        </row>
        <row r="2">
          <cell r="A2">
            <v>1</v>
          </cell>
          <cell r="E2">
            <v>1.0629500000000003</v>
          </cell>
        </row>
        <row r="3">
          <cell r="A3">
            <v>2</v>
          </cell>
          <cell r="E3">
            <v>1.0798499999999995</v>
          </cell>
        </row>
        <row r="4">
          <cell r="A4">
            <v>3</v>
          </cell>
          <cell r="E4">
            <v>1.0900500000000006</v>
          </cell>
        </row>
        <row r="5">
          <cell r="A5">
            <v>4</v>
          </cell>
          <cell r="E5">
            <v>1.0866999999999993</v>
          </cell>
        </row>
        <row r="6">
          <cell r="A6">
            <v>5</v>
          </cell>
          <cell r="E6">
            <v>1.0973999999999999</v>
          </cell>
        </row>
        <row r="7">
          <cell r="A7">
            <v>6</v>
          </cell>
          <cell r="E7">
            <v>1.1082000000000003</v>
          </cell>
        </row>
        <row r="8">
          <cell r="A8">
            <v>7</v>
          </cell>
          <cell r="E8">
            <v>1.1058000000000001</v>
          </cell>
        </row>
        <row r="9">
          <cell r="A9">
            <v>8</v>
          </cell>
          <cell r="E9">
            <v>1.1053500000000005</v>
          </cell>
        </row>
        <row r="10">
          <cell r="A10">
            <v>9</v>
          </cell>
          <cell r="E10">
            <v>1.0796499999999991</v>
          </cell>
        </row>
        <row r="11">
          <cell r="A11">
            <v>10</v>
          </cell>
          <cell r="E11">
            <v>1.1151</v>
          </cell>
        </row>
        <row r="12">
          <cell r="A12">
            <v>11</v>
          </cell>
          <cell r="E12">
            <v>1.0627500000000001</v>
          </cell>
        </row>
        <row r="13">
          <cell r="A13">
            <v>12</v>
          </cell>
          <cell r="E13">
            <v>1.1018499999999998</v>
          </cell>
        </row>
        <row r="14">
          <cell r="A14">
            <v>13</v>
          </cell>
          <cell r="E14">
            <v>1.1183999999999998</v>
          </cell>
        </row>
        <row r="15">
          <cell r="A15">
            <v>14</v>
          </cell>
          <cell r="E15">
            <v>1.1242000000000001</v>
          </cell>
        </row>
        <row r="16">
          <cell r="A16">
            <v>15</v>
          </cell>
          <cell r="E16">
            <v>1.1253500000000001</v>
          </cell>
        </row>
        <row r="17">
          <cell r="A17">
            <v>16</v>
          </cell>
          <cell r="E17">
            <v>1.1309499999999995</v>
          </cell>
        </row>
        <row r="18">
          <cell r="A18">
            <v>17</v>
          </cell>
          <cell r="E18">
            <v>1.1013499999999998</v>
          </cell>
        </row>
        <row r="19">
          <cell r="A19">
            <v>18</v>
          </cell>
          <cell r="E19">
            <v>1.1190000000000007</v>
          </cell>
        </row>
        <row r="20">
          <cell r="A20">
            <v>19</v>
          </cell>
          <cell r="E20">
            <v>1.1413499999999999</v>
          </cell>
        </row>
        <row r="21">
          <cell r="A21">
            <v>20</v>
          </cell>
          <cell r="E21">
            <v>1.1326499999999999</v>
          </cell>
        </row>
        <row r="22">
          <cell r="A22">
            <v>21</v>
          </cell>
          <cell r="E22">
            <v>1.1379000000000001</v>
          </cell>
        </row>
        <row r="23">
          <cell r="A23">
            <v>22</v>
          </cell>
          <cell r="E23">
            <v>1.1453500000000001</v>
          </cell>
        </row>
        <row r="24">
          <cell r="A24">
            <v>23</v>
          </cell>
          <cell r="E24">
            <v>1.1250000000000004</v>
          </cell>
        </row>
        <row r="25">
          <cell r="A25">
            <v>24</v>
          </cell>
          <cell r="E25">
            <v>1.1621999999999999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ample Setup"/>
      <sheetName val="Amplification Data"/>
      <sheetName val="Results"/>
      <sheetName val="Amy Raw Data"/>
      <sheetName val="Sheet1"/>
      <sheetName val="Summary Figure to Discuss"/>
      <sheetName val="Melt Curve Raw Data"/>
    </sheetNames>
    <sheetDataSet>
      <sheetData sheetId="0"/>
      <sheetData sheetId="1"/>
      <sheetData sheetId="2"/>
      <sheetData sheetId="3"/>
      <sheetData sheetId="4">
        <row r="11">
          <cell r="E11">
            <v>1</v>
          </cell>
          <cell r="L11">
            <v>10.288576959035989</v>
          </cell>
          <cell r="M11">
            <v>5.9402805610737381</v>
          </cell>
          <cell r="N11">
            <v>11.019195171124197</v>
          </cell>
          <cell r="O11">
            <v>8.3495730241991666</v>
          </cell>
        </row>
        <row r="12">
          <cell r="E12">
            <v>7</v>
          </cell>
          <cell r="L12">
            <v>8.5480279292825436</v>
          </cell>
          <cell r="M12">
            <v>6.2796972320138718</v>
          </cell>
          <cell r="N12">
            <v>10.651769567808687</v>
          </cell>
          <cell r="O12">
            <v>7.3475914940499614</v>
          </cell>
        </row>
        <row r="13">
          <cell r="E13">
            <v>13</v>
          </cell>
          <cell r="L13">
            <v>13.97898289524216</v>
          </cell>
          <cell r="M13">
            <v>57.546229876647281</v>
          </cell>
          <cell r="N13">
            <v>11.364907009707107</v>
          </cell>
          <cell r="O13">
            <v>34.768037711981087</v>
          </cell>
        </row>
        <row r="14">
          <cell r="E14">
            <v>19</v>
          </cell>
          <cell r="L14">
            <v>7.5924086183042441</v>
          </cell>
          <cell r="M14">
            <v>7.4494751175469611</v>
          </cell>
          <cell r="N14">
            <v>14.800014202516449</v>
          </cell>
          <cell r="O14">
            <v>14.207228353354228</v>
          </cell>
        </row>
        <row r="15">
          <cell r="E15">
            <v>20</v>
          </cell>
          <cell r="L15">
            <v>19.969855721306644</v>
          </cell>
          <cell r="M15">
            <v>7.0326790132687123</v>
          </cell>
          <cell r="N15">
            <v>17.26901267019678</v>
          </cell>
          <cell r="O15">
            <v>12.245920061020685</v>
          </cell>
        </row>
        <row r="16">
          <cell r="E16">
            <v>21</v>
          </cell>
          <cell r="L16">
            <v>13.781458444670683</v>
          </cell>
          <cell r="M16">
            <v>4.0085550377566532</v>
          </cell>
          <cell r="N16">
            <v>14.205296475456915</v>
          </cell>
          <cell r="O16">
            <v>8.8498257594702068</v>
          </cell>
        </row>
        <row r="17">
          <cell r="E17">
            <v>22</v>
          </cell>
          <cell r="L17">
            <v>11.634774664141226</v>
          </cell>
          <cell r="M17">
            <v>4.3281544376359022</v>
          </cell>
          <cell r="N17">
            <v>11.048963219673457</v>
          </cell>
          <cell r="O17">
            <v>6.5041336538107934</v>
          </cell>
        </row>
        <row r="18">
          <cell r="E18">
            <v>23</v>
          </cell>
          <cell r="L18">
            <v>14.205914768016504</v>
          </cell>
          <cell r="M18">
            <v>7.4149287240568755</v>
          </cell>
          <cell r="N18">
            <v>9.6408416835163937</v>
          </cell>
          <cell r="O18">
            <v>7.7276899421138623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338A0-51BE-41AF-904C-926CAF5C06C7}">
  <dimension ref="A5:BD12"/>
  <sheetViews>
    <sheetView zoomScale="80" zoomScaleNormal="80" workbookViewId="0">
      <selection activeCell="O36" sqref="O36"/>
    </sheetView>
  </sheetViews>
  <sheetFormatPr defaultRowHeight="12.75" x14ac:dyDescent="0.2"/>
  <sheetData>
    <row r="5" spans="1:56" x14ac:dyDescent="0.2">
      <c r="B5" t="s">
        <v>0</v>
      </c>
    </row>
    <row r="6" spans="1:56" x14ac:dyDescent="0.2">
      <c r="AD6" t="s">
        <v>16</v>
      </c>
    </row>
    <row r="7" spans="1:56" x14ac:dyDescent="0.2">
      <c r="AA7" t="s">
        <v>4</v>
      </c>
    </row>
    <row r="8" spans="1:56" x14ac:dyDescent="0.2">
      <c r="A8" t="s">
        <v>5</v>
      </c>
      <c r="B8">
        <v>1</v>
      </c>
      <c r="C8">
        <v>2</v>
      </c>
      <c r="D8">
        <v>3</v>
      </c>
      <c r="E8">
        <v>4</v>
      </c>
      <c r="F8">
        <v>5</v>
      </c>
      <c r="G8">
        <v>6</v>
      </c>
      <c r="H8">
        <v>7</v>
      </c>
      <c r="I8">
        <v>8</v>
      </c>
      <c r="J8">
        <v>9</v>
      </c>
      <c r="K8">
        <v>10</v>
      </c>
      <c r="L8">
        <v>11</v>
      </c>
      <c r="M8">
        <v>12</v>
      </c>
      <c r="N8">
        <v>13</v>
      </c>
      <c r="O8">
        <v>14</v>
      </c>
      <c r="P8">
        <v>15</v>
      </c>
      <c r="Q8">
        <v>16</v>
      </c>
      <c r="R8">
        <v>17</v>
      </c>
      <c r="S8">
        <v>18</v>
      </c>
      <c r="T8">
        <v>19</v>
      </c>
      <c r="U8">
        <v>20</v>
      </c>
      <c r="V8">
        <v>21</v>
      </c>
      <c r="W8">
        <v>22</v>
      </c>
      <c r="X8">
        <v>23</v>
      </c>
      <c r="Y8">
        <v>24</v>
      </c>
    </row>
    <row r="9" spans="1:56" x14ac:dyDescent="0.2">
      <c r="A9" t="s">
        <v>6</v>
      </c>
      <c r="B9">
        <v>1</v>
      </c>
      <c r="C9">
        <v>7</v>
      </c>
      <c r="D9">
        <v>13</v>
      </c>
      <c r="E9">
        <v>23</v>
      </c>
      <c r="F9">
        <v>15</v>
      </c>
      <c r="G9">
        <v>24</v>
      </c>
      <c r="H9">
        <v>51</v>
      </c>
      <c r="I9">
        <v>37</v>
      </c>
      <c r="J9">
        <v>20</v>
      </c>
      <c r="K9">
        <v>23</v>
      </c>
      <c r="L9">
        <v>45</v>
      </c>
      <c r="M9">
        <v>72</v>
      </c>
      <c r="N9">
        <v>4</v>
      </c>
      <c r="O9">
        <v>2</v>
      </c>
      <c r="P9">
        <v>33</v>
      </c>
      <c r="Q9">
        <v>18</v>
      </c>
      <c r="R9">
        <v>18</v>
      </c>
      <c r="S9">
        <v>41</v>
      </c>
      <c r="T9">
        <v>88</v>
      </c>
      <c r="U9">
        <v>172</v>
      </c>
      <c r="V9">
        <v>603</v>
      </c>
      <c r="W9">
        <v>490</v>
      </c>
      <c r="X9">
        <v>100</v>
      </c>
      <c r="Y9">
        <v>38</v>
      </c>
      <c r="AA9">
        <f>SUM(B9:Y9)</f>
        <v>1938</v>
      </c>
      <c r="AG9">
        <f>(B9)*100</f>
        <v>100</v>
      </c>
      <c r="AH9">
        <f t="shared" ref="AH9:BD12" si="0">(C9)*100</f>
        <v>700</v>
      </c>
      <c r="AI9">
        <f t="shared" si="0"/>
        <v>1300</v>
      </c>
      <c r="AJ9">
        <f t="shared" si="0"/>
        <v>2300</v>
      </c>
      <c r="AK9">
        <f t="shared" si="0"/>
        <v>1500</v>
      </c>
      <c r="AL9">
        <f t="shared" si="0"/>
        <v>2400</v>
      </c>
      <c r="AM9">
        <f t="shared" si="0"/>
        <v>5100</v>
      </c>
      <c r="AN9">
        <f t="shared" si="0"/>
        <v>3700</v>
      </c>
      <c r="AO9">
        <f t="shared" si="0"/>
        <v>2000</v>
      </c>
      <c r="AP9">
        <f t="shared" si="0"/>
        <v>2300</v>
      </c>
      <c r="AQ9">
        <f t="shared" si="0"/>
        <v>4500</v>
      </c>
      <c r="AR9">
        <f t="shared" si="0"/>
        <v>7200</v>
      </c>
      <c r="AS9">
        <f t="shared" si="0"/>
        <v>400</v>
      </c>
      <c r="AT9">
        <f t="shared" si="0"/>
        <v>200</v>
      </c>
      <c r="AU9">
        <f t="shared" si="0"/>
        <v>3300</v>
      </c>
      <c r="AV9">
        <f t="shared" si="0"/>
        <v>1800</v>
      </c>
      <c r="AW9">
        <f t="shared" si="0"/>
        <v>1800</v>
      </c>
      <c r="AX9">
        <f t="shared" si="0"/>
        <v>4100</v>
      </c>
      <c r="AY9">
        <f t="shared" si="0"/>
        <v>8800</v>
      </c>
      <c r="AZ9">
        <f t="shared" si="0"/>
        <v>17200</v>
      </c>
      <c r="BA9">
        <f t="shared" si="0"/>
        <v>60300</v>
      </c>
      <c r="BB9">
        <f t="shared" si="0"/>
        <v>49000</v>
      </c>
      <c r="BC9">
        <f t="shared" si="0"/>
        <v>10000</v>
      </c>
      <c r="BD9">
        <f t="shared" si="0"/>
        <v>3800</v>
      </c>
    </row>
    <row r="10" spans="1:56" x14ac:dyDescent="0.2">
      <c r="A10" t="s">
        <v>1</v>
      </c>
      <c r="B10">
        <v>12</v>
      </c>
      <c r="C10">
        <v>27</v>
      </c>
      <c r="D10">
        <v>33</v>
      </c>
      <c r="E10">
        <v>23</v>
      </c>
      <c r="F10">
        <v>57</v>
      </c>
      <c r="G10">
        <v>77</v>
      </c>
      <c r="H10">
        <v>91</v>
      </c>
      <c r="I10">
        <v>87</v>
      </c>
      <c r="J10">
        <v>54</v>
      </c>
      <c r="K10">
        <v>96</v>
      </c>
      <c r="L10">
        <v>159</v>
      </c>
      <c r="M10">
        <v>37</v>
      </c>
      <c r="N10">
        <v>4</v>
      </c>
      <c r="O10">
        <v>7</v>
      </c>
      <c r="P10">
        <v>7</v>
      </c>
      <c r="Q10">
        <v>4</v>
      </c>
      <c r="R10">
        <v>14</v>
      </c>
      <c r="S10">
        <v>19</v>
      </c>
      <c r="T10">
        <v>42</v>
      </c>
      <c r="U10">
        <v>91</v>
      </c>
      <c r="V10">
        <v>72</v>
      </c>
      <c r="W10">
        <v>183</v>
      </c>
      <c r="X10">
        <v>116</v>
      </c>
      <c r="Y10">
        <v>94</v>
      </c>
      <c r="AA10">
        <f t="shared" ref="AA10:AA12" si="1">SUM(B10:Y10)</f>
        <v>1406</v>
      </c>
      <c r="AG10">
        <f t="shared" ref="AG10:AG12" si="2">(B10)*100</f>
        <v>1200</v>
      </c>
      <c r="AH10">
        <f t="shared" si="0"/>
        <v>2700</v>
      </c>
      <c r="AI10">
        <f t="shared" si="0"/>
        <v>3300</v>
      </c>
      <c r="AJ10">
        <f t="shared" si="0"/>
        <v>2300</v>
      </c>
      <c r="AK10">
        <f t="shared" si="0"/>
        <v>5700</v>
      </c>
      <c r="AL10">
        <f t="shared" si="0"/>
        <v>7700</v>
      </c>
      <c r="AM10">
        <f t="shared" si="0"/>
        <v>9100</v>
      </c>
      <c r="AN10">
        <f t="shared" si="0"/>
        <v>8700</v>
      </c>
      <c r="AO10">
        <f t="shared" si="0"/>
        <v>5400</v>
      </c>
      <c r="AP10">
        <f t="shared" si="0"/>
        <v>9600</v>
      </c>
      <c r="AQ10">
        <f t="shared" si="0"/>
        <v>15900</v>
      </c>
      <c r="AR10">
        <f t="shared" si="0"/>
        <v>3700</v>
      </c>
      <c r="AS10">
        <f t="shared" si="0"/>
        <v>400</v>
      </c>
      <c r="AT10">
        <f t="shared" si="0"/>
        <v>700</v>
      </c>
      <c r="AU10">
        <f t="shared" si="0"/>
        <v>700</v>
      </c>
      <c r="AV10">
        <f t="shared" si="0"/>
        <v>400</v>
      </c>
      <c r="AW10">
        <f t="shared" si="0"/>
        <v>1400</v>
      </c>
      <c r="AX10">
        <f t="shared" si="0"/>
        <v>1900</v>
      </c>
      <c r="AY10">
        <f t="shared" si="0"/>
        <v>4200</v>
      </c>
      <c r="AZ10">
        <f t="shared" si="0"/>
        <v>9100</v>
      </c>
      <c r="BA10">
        <f t="shared" si="0"/>
        <v>7200</v>
      </c>
      <c r="BB10">
        <f t="shared" si="0"/>
        <v>18300</v>
      </c>
      <c r="BC10">
        <f t="shared" si="0"/>
        <v>11600</v>
      </c>
      <c r="BD10">
        <f t="shared" si="0"/>
        <v>9400</v>
      </c>
    </row>
    <row r="11" spans="1:56" x14ac:dyDescent="0.2">
      <c r="A11" t="s">
        <v>2</v>
      </c>
      <c r="B11">
        <v>14</v>
      </c>
      <c r="C11">
        <v>31</v>
      </c>
      <c r="D11">
        <v>28</v>
      </c>
      <c r="E11">
        <v>19</v>
      </c>
      <c r="F11">
        <v>30</v>
      </c>
      <c r="G11">
        <v>16</v>
      </c>
      <c r="H11">
        <v>36</v>
      </c>
      <c r="I11">
        <v>38</v>
      </c>
      <c r="J11">
        <v>42</v>
      </c>
      <c r="K11">
        <v>54</v>
      </c>
      <c r="L11">
        <v>102</v>
      </c>
      <c r="M11">
        <v>49</v>
      </c>
      <c r="N11">
        <v>13</v>
      </c>
      <c r="O11">
        <v>17</v>
      </c>
      <c r="P11">
        <v>14</v>
      </c>
      <c r="Q11">
        <v>27</v>
      </c>
      <c r="R11">
        <v>33</v>
      </c>
      <c r="S11">
        <v>5</v>
      </c>
      <c r="T11">
        <v>19</v>
      </c>
      <c r="U11">
        <v>51</v>
      </c>
      <c r="V11">
        <v>65</v>
      </c>
      <c r="W11">
        <v>77</v>
      </c>
      <c r="X11">
        <v>97</v>
      </c>
      <c r="Y11">
        <v>26</v>
      </c>
      <c r="AA11">
        <f t="shared" si="1"/>
        <v>903</v>
      </c>
      <c r="AG11">
        <f t="shared" si="2"/>
        <v>1400</v>
      </c>
      <c r="AH11">
        <f t="shared" si="0"/>
        <v>3100</v>
      </c>
      <c r="AI11">
        <f t="shared" si="0"/>
        <v>2800</v>
      </c>
      <c r="AJ11">
        <f t="shared" si="0"/>
        <v>1900</v>
      </c>
      <c r="AK11">
        <f t="shared" si="0"/>
        <v>3000</v>
      </c>
      <c r="AL11">
        <f t="shared" si="0"/>
        <v>1600</v>
      </c>
      <c r="AM11">
        <f t="shared" si="0"/>
        <v>3600</v>
      </c>
      <c r="AN11">
        <f t="shared" si="0"/>
        <v>3800</v>
      </c>
      <c r="AO11">
        <f t="shared" si="0"/>
        <v>4200</v>
      </c>
      <c r="AP11">
        <f t="shared" si="0"/>
        <v>5400</v>
      </c>
      <c r="AQ11">
        <f t="shared" si="0"/>
        <v>10200</v>
      </c>
      <c r="AR11">
        <f t="shared" si="0"/>
        <v>4900</v>
      </c>
      <c r="AS11">
        <f t="shared" si="0"/>
        <v>1300</v>
      </c>
      <c r="AT11">
        <f t="shared" si="0"/>
        <v>1700</v>
      </c>
      <c r="AU11">
        <f t="shared" si="0"/>
        <v>1400</v>
      </c>
      <c r="AV11">
        <f t="shared" si="0"/>
        <v>2700</v>
      </c>
      <c r="AW11">
        <f t="shared" si="0"/>
        <v>3300</v>
      </c>
      <c r="AX11">
        <f t="shared" si="0"/>
        <v>500</v>
      </c>
      <c r="AY11">
        <f t="shared" si="0"/>
        <v>1900</v>
      </c>
      <c r="AZ11">
        <f t="shared" si="0"/>
        <v>5100</v>
      </c>
      <c r="BA11">
        <f t="shared" si="0"/>
        <v>6500</v>
      </c>
      <c r="BB11">
        <f t="shared" si="0"/>
        <v>7700</v>
      </c>
      <c r="BC11">
        <f t="shared" si="0"/>
        <v>9700</v>
      </c>
      <c r="BD11">
        <f t="shared" si="0"/>
        <v>2600</v>
      </c>
    </row>
    <row r="12" spans="1:56" x14ac:dyDescent="0.2">
      <c r="A12" t="s">
        <v>3</v>
      </c>
      <c r="B12">
        <v>22</v>
      </c>
      <c r="C12">
        <v>76</v>
      </c>
      <c r="D12">
        <v>80</v>
      </c>
      <c r="E12">
        <v>43</v>
      </c>
      <c r="F12">
        <v>44</v>
      </c>
      <c r="G12">
        <v>39</v>
      </c>
      <c r="H12">
        <v>18</v>
      </c>
      <c r="I12">
        <v>4</v>
      </c>
      <c r="J12">
        <v>15</v>
      </c>
      <c r="K12">
        <v>57</v>
      </c>
      <c r="L12">
        <v>121</v>
      </c>
      <c r="M12">
        <v>71</v>
      </c>
      <c r="N12">
        <v>32</v>
      </c>
      <c r="O12">
        <v>20</v>
      </c>
      <c r="P12">
        <v>18</v>
      </c>
      <c r="Q12">
        <v>16</v>
      </c>
      <c r="R12">
        <v>10</v>
      </c>
      <c r="S12">
        <v>23</v>
      </c>
      <c r="T12">
        <v>29</v>
      </c>
      <c r="U12">
        <v>39</v>
      </c>
      <c r="V12">
        <v>29</v>
      </c>
      <c r="W12">
        <v>60</v>
      </c>
      <c r="X12">
        <v>73</v>
      </c>
      <c r="Y12">
        <v>41</v>
      </c>
      <c r="AA12">
        <f t="shared" si="1"/>
        <v>980</v>
      </c>
      <c r="AG12">
        <f t="shared" si="2"/>
        <v>2200</v>
      </c>
      <c r="AH12">
        <f t="shared" si="0"/>
        <v>7600</v>
      </c>
      <c r="AI12">
        <f t="shared" si="0"/>
        <v>8000</v>
      </c>
      <c r="AJ12">
        <f t="shared" si="0"/>
        <v>4300</v>
      </c>
      <c r="AK12">
        <f t="shared" si="0"/>
        <v>4400</v>
      </c>
      <c r="AL12">
        <f t="shared" si="0"/>
        <v>3900</v>
      </c>
      <c r="AM12">
        <f t="shared" si="0"/>
        <v>1800</v>
      </c>
      <c r="AN12">
        <f t="shared" si="0"/>
        <v>400</v>
      </c>
      <c r="AO12">
        <f t="shared" si="0"/>
        <v>1500</v>
      </c>
      <c r="AP12">
        <f t="shared" si="0"/>
        <v>5700</v>
      </c>
      <c r="AQ12">
        <f t="shared" si="0"/>
        <v>12100</v>
      </c>
      <c r="AR12">
        <f t="shared" si="0"/>
        <v>7100</v>
      </c>
      <c r="AS12">
        <f t="shared" si="0"/>
        <v>3200</v>
      </c>
      <c r="AT12">
        <f t="shared" si="0"/>
        <v>2000</v>
      </c>
      <c r="AU12">
        <f t="shared" si="0"/>
        <v>1800</v>
      </c>
      <c r="AV12">
        <f t="shared" si="0"/>
        <v>1600</v>
      </c>
      <c r="AW12">
        <f t="shared" si="0"/>
        <v>1000</v>
      </c>
      <c r="AX12">
        <f t="shared" si="0"/>
        <v>2300</v>
      </c>
      <c r="AY12">
        <f t="shared" si="0"/>
        <v>2900</v>
      </c>
      <c r="AZ12">
        <f t="shared" si="0"/>
        <v>3900</v>
      </c>
      <c r="BA12">
        <f t="shared" si="0"/>
        <v>2900</v>
      </c>
      <c r="BB12">
        <f t="shared" si="0"/>
        <v>6000</v>
      </c>
      <c r="BC12">
        <f t="shared" si="0"/>
        <v>7300</v>
      </c>
      <c r="BD12">
        <f t="shared" si="0"/>
        <v>4100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CBA864-F6A8-4361-9CB2-53012644ABEA}">
  <dimension ref="A1:I65"/>
  <sheetViews>
    <sheetView workbookViewId="0">
      <selection activeCell="K43" sqref="K43"/>
    </sheetView>
  </sheetViews>
  <sheetFormatPr defaultRowHeight="12.75" x14ac:dyDescent="0.2"/>
  <cols>
    <col min="1" max="1" width="11.42578125" bestFit="1" customWidth="1"/>
    <col min="2" max="2" width="12.5703125" bestFit="1" customWidth="1"/>
    <col min="3" max="3" width="22.140625" bestFit="1" customWidth="1"/>
    <col min="4" max="4" width="15.140625" bestFit="1" customWidth="1"/>
    <col min="5" max="5" width="17.5703125" bestFit="1" customWidth="1"/>
  </cols>
  <sheetData>
    <row r="1" spans="1:6" x14ac:dyDescent="0.2">
      <c r="A1" t="s">
        <v>7</v>
      </c>
      <c r="B1" t="s">
        <v>8</v>
      </c>
      <c r="C1" t="s">
        <v>9</v>
      </c>
      <c r="D1" t="s">
        <v>10</v>
      </c>
      <c r="E1" t="s">
        <v>11</v>
      </c>
    </row>
    <row r="2" spans="1:6" x14ac:dyDescent="0.2">
      <c r="A2">
        <v>1</v>
      </c>
      <c r="B2">
        <v>0.97201000000000004</v>
      </c>
      <c r="C2">
        <v>1.1846000000000001</v>
      </c>
      <c r="D2">
        <f>C2-B2</f>
        <v>0.21259000000000006</v>
      </c>
      <c r="E2">
        <f>D2*5</f>
        <v>1.0629500000000003</v>
      </c>
      <c r="F2">
        <f>E2*1000</f>
        <v>1062.9500000000003</v>
      </c>
    </row>
    <row r="3" spans="1:6" x14ac:dyDescent="0.2">
      <c r="A3">
        <v>2</v>
      </c>
      <c r="B3">
        <v>0.97314000000000001</v>
      </c>
      <c r="C3">
        <v>1.1891099999999999</v>
      </c>
      <c r="D3">
        <f t="shared" ref="D3:D25" si="0">C3-B3</f>
        <v>0.21596999999999988</v>
      </c>
      <c r="E3">
        <f t="shared" ref="E3:E25" si="1">D3*5</f>
        <v>1.0798499999999995</v>
      </c>
      <c r="F3">
        <f t="shared" ref="F3:F25" si="2">E3*1000</f>
        <v>1079.8499999999995</v>
      </c>
    </row>
    <row r="4" spans="1:6" x14ac:dyDescent="0.2">
      <c r="A4">
        <v>3</v>
      </c>
      <c r="B4">
        <v>0.97336999999999996</v>
      </c>
      <c r="C4">
        <v>1.1913800000000001</v>
      </c>
      <c r="D4">
        <f t="shared" si="0"/>
        <v>0.21801000000000015</v>
      </c>
      <c r="E4">
        <f t="shared" si="1"/>
        <v>1.0900500000000006</v>
      </c>
      <c r="F4">
        <f t="shared" si="2"/>
        <v>1090.0500000000006</v>
      </c>
    </row>
    <row r="5" spans="1:6" x14ac:dyDescent="0.2">
      <c r="A5">
        <v>4</v>
      </c>
      <c r="B5">
        <v>0.97696000000000005</v>
      </c>
      <c r="C5">
        <v>1.1942999999999999</v>
      </c>
      <c r="D5">
        <f t="shared" si="0"/>
        <v>0.21733999999999987</v>
      </c>
      <c r="E5">
        <f t="shared" si="1"/>
        <v>1.0866999999999993</v>
      </c>
      <c r="F5">
        <f t="shared" si="2"/>
        <v>1086.6999999999994</v>
      </c>
    </row>
    <row r="6" spans="1:6" x14ac:dyDescent="0.2">
      <c r="A6">
        <v>5</v>
      </c>
      <c r="B6">
        <v>0.97245999999999999</v>
      </c>
      <c r="C6">
        <v>1.19194</v>
      </c>
      <c r="D6">
        <f t="shared" si="0"/>
        <v>0.21948000000000001</v>
      </c>
      <c r="E6">
        <f t="shared" si="1"/>
        <v>1.0973999999999999</v>
      </c>
      <c r="F6">
        <f t="shared" si="2"/>
        <v>1097.3999999999999</v>
      </c>
    </row>
    <row r="7" spans="1:6" x14ac:dyDescent="0.2">
      <c r="A7">
        <v>6</v>
      </c>
      <c r="B7">
        <v>0.97687999999999997</v>
      </c>
      <c r="C7">
        <v>1.19852</v>
      </c>
      <c r="D7">
        <f t="shared" si="0"/>
        <v>0.22164000000000006</v>
      </c>
      <c r="E7">
        <f t="shared" si="1"/>
        <v>1.1082000000000003</v>
      </c>
      <c r="F7">
        <f t="shared" si="2"/>
        <v>1108.2000000000003</v>
      </c>
    </row>
    <row r="8" spans="1:6" x14ac:dyDescent="0.2">
      <c r="A8">
        <v>7</v>
      </c>
      <c r="B8">
        <v>0.97365999999999997</v>
      </c>
      <c r="C8">
        <v>1.19482</v>
      </c>
      <c r="D8">
        <f t="shared" si="0"/>
        <v>0.22116000000000002</v>
      </c>
      <c r="E8">
        <f t="shared" si="1"/>
        <v>1.1058000000000001</v>
      </c>
      <c r="F8">
        <f t="shared" si="2"/>
        <v>1105.8000000000002</v>
      </c>
    </row>
    <row r="9" spans="1:6" x14ac:dyDescent="0.2">
      <c r="A9">
        <v>8</v>
      </c>
      <c r="B9">
        <v>0.97763</v>
      </c>
      <c r="C9">
        <v>1.1987000000000001</v>
      </c>
      <c r="D9">
        <f t="shared" si="0"/>
        <v>0.2210700000000001</v>
      </c>
      <c r="E9">
        <f t="shared" si="1"/>
        <v>1.1053500000000005</v>
      </c>
      <c r="F9">
        <f t="shared" si="2"/>
        <v>1105.3500000000006</v>
      </c>
    </row>
    <row r="10" spans="1:6" x14ac:dyDescent="0.2">
      <c r="A10">
        <v>9</v>
      </c>
      <c r="B10">
        <v>0.97457000000000005</v>
      </c>
      <c r="C10">
        <v>1.1904999999999999</v>
      </c>
      <c r="D10">
        <f t="shared" si="0"/>
        <v>0.21592999999999984</v>
      </c>
      <c r="E10">
        <f t="shared" si="1"/>
        <v>1.0796499999999991</v>
      </c>
      <c r="F10">
        <f t="shared" si="2"/>
        <v>1079.6499999999992</v>
      </c>
    </row>
    <row r="11" spans="1:6" x14ac:dyDescent="0.2">
      <c r="A11">
        <v>10</v>
      </c>
      <c r="B11">
        <v>0.96953</v>
      </c>
      <c r="C11">
        <v>1.19255</v>
      </c>
      <c r="D11">
        <f t="shared" si="0"/>
        <v>0.22302</v>
      </c>
      <c r="E11">
        <f t="shared" si="1"/>
        <v>1.1151</v>
      </c>
      <c r="F11">
        <f t="shared" si="2"/>
        <v>1115.0999999999999</v>
      </c>
    </row>
    <row r="12" spans="1:6" x14ac:dyDescent="0.2">
      <c r="A12">
        <v>11</v>
      </c>
      <c r="B12">
        <v>0.97465000000000002</v>
      </c>
      <c r="C12">
        <v>1.1872</v>
      </c>
      <c r="D12">
        <f t="shared" si="0"/>
        <v>0.21255000000000002</v>
      </c>
      <c r="E12">
        <f t="shared" si="1"/>
        <v>1.0627500000000001</v>
      </c>
      <c r="F12">
        <f t="shared" si="2"/>
        <v>1062.75</v>
      </c>
    </row>
    <row r="13" spans="1:6" x14ac:dyDescent="0.2">
      <c r="A13">
        <v>12</v>
      </c>
      <c r="B13">
        <v>0.93123</v>
      </c>
      <c r="C13">
        <v>1.1516</v>
      </c>
      <c r="D13">
        <f t="shared" si="0"/>
        <v>0.22036999999999995</v>
      </c>
      <c r="E13">
        <f t="shared" si="1"/>
        <v>1.1018499999999998</v>
      </c>
      <c r="F13">
        <f t="shared" si="2"/>
        <v>1101.8499999999997</v>
      </c>
    </row>
    <row r="14" spans="1:6" x14ac:dyDescent="0.2">
      <c r="A14">
        <v>13</v>
      </c>
      <c r="B14">
        <v>0.97423000000000004</v>
      </c>
      <c r="C14">
        <v>1.19791</v>
      </c>
      <c r="D14">
        <f t="shared" si="0"/>
        <v>0.22367999999999999</v>
      </c>
      <c r="E14">
        <f t="shared" si="1"/>
        <v>1.1183999999999998</v>
      </c>
      <c r="F14">
        <f t="shared" si="2"/>
        <v>1118.3999999999999</v>
      </c>
    </row>
    <row r="15" spans="1:6" x14ac:dyDescent="0.2">
      <c r="A15">
        <v>14</v>
      </c>
      <c r="B15">
        <v>0.97167999999999999</v>
      </c>
      <c r="C15">
        <v>1.19652</v>
      </c>
      <c r="D15">
        <f t="shared" si="0"/>
        <v>0.22484000000000004</v>
      </c>
      <c r="E15">
        <f t="shared" si="1"/>
        <v>1.1242000000000001</v>
      </c>
      <c r="F15">
        <f t="shared" si="2"/>
        <v>1124.2</v>
      </c>
    </row>
    <row r="16" spans="1:6" x14ac:dyDescent="0.2">
      <c r="A16">
        <v>15</v>
      </c>
      <c r="B16">
        <v>0.93113999999999997</v>
      </c>
      <c r="C16">
        <v>1.15621</v>
      </c>
      <c r="D16">
        <f t="shared" si="0"/>
        <v>0.22506999999999999</v>
      </c>
      <c r="E16">
        <f t="shared" si="1"/>
        <v>1.1253500000000001</v>
      </c>
      <c r="F16">
        <f t="shared" si="2"/>
        <v>1125.3500000000001</v>
      </c>
    </row>
    <row r="17" spans="1:6" x14ac:dyDescent="0.2">
      <c r="A17">
        <v>16</v>
      </c>
      <c r="B17">
        <v>0.97357000000000005</v>
      </c>
      <c r="C17">
        <v>1.1997599999999999</v>
      </c>
      <c r="D17">
        <f t="shared" si="0"/>
        <v>0.22618999999999989</v>
      </c>
      <c r="E17">
        <f t="shared" si="1"/>
        <v>1.1309499999999995</v>
      </c>
      <c r="F17">
        <f t="shared" si="2"/>
        <v>1130.9499999999994</v>
      </c>
    </row>
    <row r="18" spans="1:6" x14ac:dyDescent="0.2">
      <c r="A18">
        <v>17</v>
      </c>
      <c r="B18">
        <v>0.96760000000000002</v>
      </c>
      <c r="C18">
        <v>1.18787</v>
      </c>
      <c r="D18">
        <f t="shared" si="0"/>
        <v>0.22026999999999997</v>
      </c>
      <c r="E18">
        <f t="shared" si="1"/>
        <v>1.1013499999999998</v>
      </c>
      <c r="F18">
        <f t="shared" si="2"/>
        <v>1101.3499999999999</v>
      </c>
    </row>
    <row r="19" spans="1:6" x14ac:dyDescent="0.2">
      <c r="A19">
        <v>18</v>
      </c>
      <c r="B19">
        <v>0.97468999999999995</v>
      </c>
      <c r="C19">
        <v>1.1984900000000001</v>
      </c>
      <c r="D19">
        <f t="shared" si="0"/>
        <v>0.22380000000000011</v>
      </c>
      <c r="E19">
        <f t="shared" si="1"/>
        <v>1.1190000000000007</v>
      </c>
      <c r="F19">
        <f t="shared" si="2"/>
        <v>1119.0000000000007</v>
      </c>
    </row>
    <row r="20" spans="1:6" x14ac:dyDescent="0.2">
      <c r="A20">
        <v>19</v>
      </c>
      <c r="B20">
        <v>0.92754000000000003</v>
      </c>
      <c r="C20">
        <v>1.15581</v>
      </c>
      <c r="D20">
        <f t="shared" si="0"/>
        <v>0.22826999999999997</v>
      </c>
      <c r="E20">
        <f t="shared" si="1"/>
        <v>1.1413499999999999</v>
      </c>
      <c r="F20">
        <f t="shared" si="2"/>
        <v>1141.3499999999999</v>
      </c>
    </row>
    <row r="21" spans="1:6" x14ac:dyDescent="0.2">
      <c r="A21">
        <v>20</v>
      </c>
      <c r="B21">
        <v>0.97360999999999998</v>
      </c>
      <c r="C21">
        <v>1.20014</v>
      </c>
      <c r="D21">
        <f t="shared" si="0"/>
        <v>0.22653000000000001</v>
      </c>
      <c r="E21">
        <f t="shared" si="1"/>
        <v>1.1326499999999999</v>
      </c>
      <c r="F21">
        <f t="shared" si="2"/>
        <v>1132.6499999999999</v>
      </c>
    </row>
    <row r="22" spans="1:6" x14ac:dyDescent="0.2">
      <c r="A22">
        <v>21</v>
      </c>
      <c r="B22">
        <v>0.97470000000000001</v>
      </c>
      <c r="C22">
        <v>1.20228</v>
      </c>
      <c r="D22">
        <f t="shared" si="0"/>
        <v>0.22758</v>
      </c>
      <c r="E22">
        <f t="shared" si="1"/>
        <v>1.1379000000000001</v>
      </c>
      <c r="F22">
        <f t="shared" si="2"/>
        <v>1137.9000000000001</v>
      </c>
    </row>
    <row r="23" spans="1:6" x14ac:dyDescent="0.2">
      <c r="A23">
        <v>22</v>
      </c>
      <c r="B23">
        <v>0.97726999999999997</v>
      </c>
      <c r="C23">
        <v>1.20634</v>
      </c>
      <c r="D23">
        <f t="shared" si="0"/>
        <v>0.22907</v>
      </c>
      <c r="E23">
        <f t="shared" si="1"/>
        <v>1.1453500000000001</v>
      </c>
      <c r="F23">
        <f t="shared" si="2"/>
        <v>1145.3500000000001</v>
      </c>
    </row>
    <row r="24" spans="1:6" x14ac:dyDescent="0.2">
      <c r="A24">
        <v>23</v>
      </c>
      <c r="B24">
        <v>0.97453999999999996</v>
      </c>
      <c r="C24">
        <v>1.1995400000000001</v>
      </c>
      <c r="D24">
        <f t="shared" si="0"/>
        <v>0.22500000000000009</v>
      </c>
      <c r="E24">
        <f t="shared" si="1"/>
        <v>1.1250000000000004</v>
      </c>
      <c r="F24">
        <f t="shared" si="2"/>
        <v>1125.0000000000005</v>
      </c>
    </row>
    <row r="25" spans="1:6" x14ac:dyDescent="0.2">
      <c r="A25">
        <v>24</v>
      </c>
      <c r="B25">
        <v>0.97740000000000005</v>
      </c>
      <c r="C25">
        <v>1.20984</v>
      </c>
      <c r="D25">
        <f t="shared" si="0"/>
        <v>0.23243999999999998</v>
      </c>
      <c r="E25">
        <f t="shared" si="1"/>
        <v>1.1621999999999999</v>
      </c>
      <c r="F25">
        <f t="shared" si="2"/>
        <v>1162.1999999999998</v>
      </c>
    </row>
    <row r="42" spans="8:9" x14ac:dyDescent="0.2">
      <c r="H42">
        <v>1</v>
      </c>
      <c r="I42">
        <f>(0.0239*LN(H42)) + 1.0564</f>
        <v>1.0564</v>
      </c>
    </row>
    <row r="43" spans="8:9" x14ac:dyDescent="0.2">
      <c r="H43">
        <v>2</v>
      </c>
      <c r="I43">
        <f t="shared" ref="I43:I65" si="3">(0.0239*LN(H43)) + 1.0564</f>
        <v>1.0729662176153827</v>
      </c>
    </row>
    <row r="44" spans="8:9" x14ac:dyDescent="0.2">
      <c r="H44">
        <v>3</v>
      </c>
      <c r="I44">
        <f t="shared" si="3"/>
        <v>1.0826568336991678</v>
      </c>
    </row>
    <row r="45" spans="8:9" x14ac:dyDescent="0.2">
      <c r="H45">
        <v>4</v>
      </c>
      <c r="I45">
        <f t="shared" si="3"/>
        <v>1.0895324352307654</v>
      </c>
    </row>
    <row r="46" spans="8:9" x14ac:dyDescent="0.2">
      <c r="H46">
        <v>5</v>
      </c>
      <c r="I46">
        <f t="shared" si="3"/>
        <v>1.0948655661071749</v>
      </c>
    </row>
    <row r="47" spans="8:9" x14ac:dyDescent="0.2">
      <c r="H47">
        <v>6</v>
      </c>
      <c r="I47">
        <f t="shared" si="3"/>
        <v>1.0992230513145504</v>
      </c>
    </row>
    <row r="48" spans="8:9" x14ac:dyDescent="0.2">
      <c r="H48">
        <v>7</v>
      </c>
      <c r="I48">
        <f t="shared" si="3"/>
        <v>1.1029072525624219</v>
      </c>
    </row>
    <row r="49" spans="8:9" x14ac:dyDescent="0.2">
      <c r="H49">
        <v>8</v>
      </c>
      <c r="I49">
        <f t="shared" si="3"/>
        <v>1.1060986528461481</v>
      </c>
    </row>
    <row r="50" spans="8:9" x14ac:dyDescent="0.2">
      <c r="H50">
        <v>9</v>
      </c>
      <c r="I50">
        <f t="shared" si="3"/>
        <v>1.1089136673983357</v>
      </c>
    </row>
    <row r="51" spans="8:9" x14ac:dyDescent="0.2">
      <c r="H51">
        <v>10</v>
      </c>
      <c r="I51">
        <f t="shared" si="3"/>
        <v>1.1114317837225578</v>
      </c>
    </row>
    <row r="52" spans="8:9" x14ac:dyDescent="0.2">
      <c r="H52">
        <v>11</v>
      </c>
      <c r="I52">
        <f t="shared" si="3"/>
        <v>1.113709697019881</v>
      </c>
    </row>
    <row r="53" spans="8:9" x14ac:dyDescent="0.2">
      <c r="H53">
        <v>12</v>
      </c>
      <c r="I53">
        <f t="shared" si="3"/>
        <v>1.1157892689299331</v>
      </c>
    </row>
    <row r="54" spans="8:9" x14ac:dyDescent="0.2">
      <c r="H54">
        <v>13</v>
      </c>
      <c r="I54">
        <f t="shared" si="3"/>
        <v>1.1177022896433306</v>
      </c>
    </row>
    <row r="55" spans="8:9" x14ac:dyDescent="0.2">
      <c r="H55">
        <v>14</v>
      </c>
      <c r="I55">
        <f t="shared" si="3"/>
        <v>1.1194734701778046</v>
      </c>
    </row>
    <row r="56" spans="8:9" x14ac:dyDescent="0.2">
      <c r="H56">
        <v>15</v>
      </c>
      <c r="I56">
        <f t="shared" si="3"/>
        <v>1.1211223998063429</v>
      </c>
    </row>
    <row r="57" spans="8:9" x14ac:dyDescent="0.2">
      <c r="H57">
        <v>16</v>
      </c>
      <c r="I57">
        <f t="shared" si="3"/>
        <v>1.1226648704615307</v>
      </c>
    </row>
    <row r="58" spans="8:9" x14ac:dyDescent="0.2">
      <c r="H58">
        <v>17</v>
      </c>
      <c r="I58">
        <f t="shared" si="3"/>
        <v>1.1241137989229435</v>
      </c>
    </row>
    <row r="59" spans="8:9" x14ac:dyDescent="0.2">
      <c r="H59">
        <v>18</v>
      </c>
      <c r="I59">
        <f t="shared" si="3"/>
        <v>1.1254798850137184</v>
      </c>
    </row>
    <row r="60" spans="8:9" x14ac:dyDescent="0.2">
      <c r="H60">
        <v>19</v>
      </c>
      <c r="I60">
        <f t="shared" si="3"/>
        <v>1.126772091602078</v>
      </c>
    </row>
    <row r="61" spans="8:9" x14ac:dyDescent="0.2">
      <c r="H61">
        <v>20</v>
      </c>
      <c r="I61">
        <f t="shared" si="3"/>
        <v>1.1279980013379405</v>
      </c>
    </row>
    <row r="62" spans="8:9" x14ac:dyDescent="0.2">
      <c r="H62">
        <v>21</v>
      </c>
      <c r="I62">
        <f t="shared" si="3"/>
        <v>1.1291640862615897</v>
      </c>
    </row>
    <row r="63" spans="8:9" x14ac:dyDescent="0.2">
      <c r="H63">
        <v>22</v>
      </c>
      <c r="I63">
        <f t="shared" si="3"/>
        <v>1.1302759146352637</v>
      </c>
    </row>
    <row r="64" spans="8:9" x14ac:dyDescent="0.2">
      <c r="H64">
        <v>23</v>
      </c>
      <c r="I64">
        <f t="shared" si="3"/>
        <v>1.1313383117607068</v>
      </c>
    </row>
    <row r="65" spans="8:9" x14ac:dyDescent="0.2">
      <c r="H65">
        <v>24</v>
      </c>
      <c r="I65">
        <f t="shared" si="3"/>
        <v>1.1323554865453158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B2A95-68DC-4C16-9F4F-C466909EC342}">
  <dimension ref="C8:O70"/>
  <sheetViews>
    <sheetView tabSelected="1" topLeftCell="A25" workbookViewId="0">
      <selection activeCell="R70" sqref="R70"/>
    </sheetView>
  </sheetViews>
  <sheetFormatPr defaultRowHeight="12.75" x14ac:dyDescent="0.2"/>
  <cols>
    <col min="6" max="6" width="10.7109375" customWidth="1"/>
    <col min="7" max="7" width="11.28515625" customWidth="1"/>
    <col min="8" max="8" width="10.85546875" customWidth="1"/>
    <col min="9" max="9" width="12.5703125" customWidth="1"/>
    <col min="262" max="262" width="10.7109375" customWidth="1"/>
    <col min="263" max="263" width="11.28515625" customWidth="1"/>
    <col min="264" max="264" width="10.85546875" customWidth="1"/>
    <col min="265" max="265" width="12.5703125" customWidth="1"/>
    <col min="518" max="518" width="10.7109375" customWidth="1"/>
    <col min="519" max="519" width="11.28515625" customWidth="1"/>
    <col min="520" max="520" width="10.85546875" customWidth="1"/>
    <col min="521" max="521" width="12.5703125" customWidth="1"/>
    <col min="774" max="774" width="10.7109375" customWidth="1"/>
    <col min="775" max="775" width="11.28515625" customWidth="1"/>
    <col min="776" max="776" width="10.85546875" customWidth="1"/>
    <col min="777" max="777" width="12.5703125" customWidth="1"/>
    <col min="1030" max="1030" width="10.7109375" customWidth="1"/>
    <col min="1031" max="1031" width="11.28515625" customWidth="1"/>
    <col min="1032" max="1032" width="10.85546875" customWidth="1"/>
    <col min="1033" max="1033" width="12.5703125" customWidth="1"/>
    <col min="1286" max="1286" width="10.7109375" customWidth="1"/>
    <col min="1287" max="1287" width="11.28515625" customWidth="1"/>
    <col min="1288" max="1288" width="10.85546875" customWidth="1"/>
    <col min="1289" max="1289" width="12.5703125" customWidth="1"/>
    <col min="1542" max="1542" width="10.7109375" customWidth="1"/>
    <col min="1543" max="1543" width="11.28515625" customWidth="1"/>
    <col min="1544" max="1544" width="10.85546875" customWidth="1"/>
    <col min="1545" max="1545" width="12.5703125" customWidth="1"/>
    <col min="1798" max="1798" width="10.7109375" customWidth="1"/>
    <col min="1799" max="1799" width="11.28515625" customWidth="1"/>
    <col min="1800" max="1800" width="10.85546875" customWidth="1"/>
    <col min="1801" max="1801" width="12.5703125" customWidth="1"/>
    <col min="2054" max="2054" width="10.7109375" customWidth="1"/>
    <col min="2055" max="2055" width="11.28515625" customWidth="1"/>
    <col min="2056" max="2056" width="10.85546875" customWidth="1"/>
    <col min="2057" max="2057" width="12.5703125" customWidth="1"/>
    <col min="2310" max="2310" width="10.7109375" customWidth="1"/>
    <col min="2311" max="2311" width="11.28515625" customWidth="1"/>
    <col min="2312" max="2312" width="10.85546875" customWidth="1"/>
    <col min="2313" max="2313" width="12.5703125" customWidth="1"/>
    <col min="2566" max="2566" width="10.7109375" customWidth="1"/>
    <col min="2567" max="2567" width="11.28515625" customWidth="1"/>
    <col min="2568" max="2568" width="10.85546875" customWidth="1"/>
    <col min="2569" max="2569" width="12.5703125" customWidth="1"/>
    <col min="2822" max="2822" width="10.7109375" customWidth="1"/>
    <col min="2823" max="2823" width="11.28515625" customWidth="1"/>
    <col min="2824" max="2824" width="10.85546875" customWidth="1"/>
    <col min="2825" max="2825" width="12.5703125" customWidth="1"/>
    <col min="3078" max="3078" width="10.7109375" customWidth="1"/>
    <col min="3079" max="3079" width="11.28515625" customWidth="1"/>
    <col min="3080" max="3080" width="10.85546875" customWidth="1"/>
    <col min="3081" max="3081" width="12.5703125" customWidth="1"/>
    <col min="3334" max="3334" width="10.7109375" customWidth="1"/>
    <col min="3335" max="3335" width="11.28515625" customWidth="1"/>
    <col min="3336" max="3336" width="10.85546875" customWidth="1"/>
    <col min="3337" max="3337" width="12.5703125" customWidth="1"/>
    <col min="3590" max="3590" width="10.7109375" customWidth="1"/>
    <col min="3591" max="3591" width="11.28515625" customWidth="1"/>
    <col min="3592" max="3592" width="10.85546875" customWidth="1"/>
    <col min="3593" max="3593" width="12.5703125" customWidth="1"/>
    <col min="3846" max="3846" width="10.7109375" customWidth="1"/>
    <col min="3847" max="3847" width="11.28515625" customWidth="1"/>
    <col min="3848" max="3848" width="10.85546875" customWidth="1"/>
    <col min="3849" max="3849" width="12.5703125" customWidth="1"/>
    <col min="4102" max="4102" width="10.7109375" customWidth="1"/>
    <col min="4103" max="4103" width="11.28515625" customWidth="1"/>
    <col min="4104" max="4104" width="10.85546875" customWidth="1"/>
    <col min="4105" max="4105" width="12.5703125" customWidth="1"/>
    <col min="4358" max="4358" width="10.7109375" customWidth="1"/>
    <col min="4359" max="4359" width="11.28515625" customWidth="1"/>
    <col min="4360" max="4360" width="10.85546875" customWidth="1"/>
    <col min="4361" max="4361" width="12.5703125" customWidth="1"/>
    <col min="4614" max="4614" width="10.7109375" customWidth="1"/>
    <col min="4615" max="4615" width="11.28515625" customWidth="1"/>
    <col min="4616" max="4616" width="10.85546875" customWidth="1"/>
    <col min="4617" max="4617" width="12.5703125" customWidth="1"/>
    <col min="4870" max="4870" width="10.7109375" customWidth="1"/>
    <col min="4871" max="4871" width="11.28515625" customWidth="1"/>
    <col min="4872" max="4872" width="10.85546875" customWidth="1"/>
    <col min="4873" max="4873" width="12.5703125" customWidth="1"/>
    <col min="5126" max="5126" width="10.7109375" customWidth="1"/>
    <col min="5127" max="5127" width="11.28515625" customWidth="1"/>
    <col min="5128" max="5128" width="10.85546875" customWidth="1"/>
    <col min="5129" max="5129" width="12.5703125" customWidth="1"/>
    <col min="5382" max="5382" width="10.7109375" customWidth="1"/>
    <col min="5383" max="5383" width="11.28515625" customWidth="1"/>
    <col min="5384" max="5384" width="10.85546875" customWidth="1"/>
    <col min="5385" max="5385" width="12.5703125" customWidth="1"/>
    <col min="5638" max="5638" width="10.7109375" customWidth="1"/>
    <col min="5639" max="5639" width="11.28515625" customWidth="1"/>
    <col min="5640" max="5640" width="10.85546875" customWidth="1"/>
    <col min="5641" max="5641" width="12.5703125" customWidth="1"/>
    <col min="5894" max="5894" width="10.7109375" customWidth="1"/>
    <col min="5895" max="5895" width="11.28515625" customWidth="1"/>
    <col min="5896" max="5896" width="10.85546875" customWidth="1"/>
    <col min="5897" max="5897" width="12.5703125" customWidth="1"/>
    <col min="6150" max="6150" width="10.7109375" customWidth="1"/>
    <col min="6151" max="6151" width="11.28515625" customWidth="1"/>
    <col min="6152" max="6152" width="10.85546875" customWidth="1"/>
    <col min="6153" max="6153" width="12.5703125" customWidth="1"/>
    <col min="6406" max="6406" width="10.7109375" customWidth="1"/>
    <col min="6407" max="6407" width="11.28515625" customWidth="1"/>
    <col min="6408" max="6408" width="10.85546875" customWidth="1"/>
    <col min="6409" max="6409" width="12.5703125" customWidth="1"/>
    <col min="6662" max="6662" width="10.7109375" customWidth="1"/>
    <col min="6663" max="6663" width="11.28515625" customWidth="1"/>
    <col min="6664" max="6664" width="10.85546875" customWidth="1"/>
    <col min="6665" max="6665" width="12.5703125" customWidth="1"/>
    <col min="6918" max="6918" width="10.7109375" customWidth="1"/>
    <col min="6919" max="6919" width="11.28515625" customWidth="1"/>
    <col min="6920" max="6920" width="10.85546875" customWidth="1"/>
    <col min="6921" max="6921" width="12.5703125" customWidth="1"/>
    <col min="7174" max="7174" width="10.7109375" customWidth="1"/>
    <col min="7175" max="7175" width="11.28515625" customWidth="1"/>
    <col min="7176" max="7176" width="10.85546875" customWidth="1"/>
    <col min="7177" max="7177" width="12.5703125" customWidth="1"/>
    <col min="7430" max="7430" width="10.7109375" customWidth="1"/>
    <col min="7431" max="7431" width="11.28515625" customWidth="1"/>
    <col min="7432" max="7432" width="10.85546875" customWidth="1"/>
    <col min="7433" max="7433" width="12.5703125" customWidth="1"/>
    <col min="7686" max="7686" width="10.7109375" customWidth="1"/>
    <col min="7687" max="7687" width="11.28515625" customWidth="1"/>
    <col min="7688" max="7688" width="10.85546875" customWidth="1"/>
    <col min="7689" max="7689" width="12.5703125" customWidth="1"/>
    <col min="7942" max="7942" width="10.7109375" customWidth="1"/>
    <col min="7943" max="7943" width="11.28515625" customWidth="1"/>
    <col min="7944" max="7944" width="10.85546875" customWidth="1"/>
    <col min="7945" max="7945" width="12.5703125" customWidth="1"/>
    <col min="8198" max="8198" width="10.7109375" customWidth="1"/>
    <col min="8199" max="8199" width="11.28515625" customWidth="1"/>
    <col min="8200" max="8200" width="10.85546875" customWidth="1"/>
    <col min="8201" max="8201" width="12.5703125" customWidth="1"/>
    <col min="8454" max="8454" width="10.7109375" customWidth="1"/>
    <col min="8455" max="8455" width="11.28515625" customWidth="1"/>
    <col min="8456" max="8456" width="10.85546875" customWidth="1"/>
    <col min="8457" max="8457" width="12.5703125" customWidth="1"/>
    <col min="8710" max="8710" width="10.7109375" customWidth="1"/>
    <col min="8711" max="8711" width="11.28515625" customWidth="1"/>
    <col min="8712" max="8712" width="10.85546875" customWidth="1"/>
    <col min="8713" max="8713" width="12.5703125" customWidth="1"/>
    <col min="8966" max="8966" width="10.7109375" customWidth="1"/>
    <col min="8967" max="8967" width="11.28515625" customWidth="1"/>
    <col min="8968" max="8968" width="10.85546875" customWidth="1"/>
    <col min="8969" max="8969" width="12.5703125" customWidth="1"/>
    <col min="9222" max="9222" width="10.7109375" customWidth="1"/>
    <col min="9223" max="9223" width="11.28515625" customWidth="1"/>
    <col min="9224" max="9224" width="10.85546875" customWidth="1"/>
    <col min="9225" max="9225" width="12.5703125" customWidth="1"/>
    <col min="9478" max="9478" width="10.7109375" customWidth="1"/>
    <col min="9479" max="9479" width="11.28515625" customWidth="1"/>
    <col min="9480" max="9480" width="10.85546875" customWidth="1"/>
    <col min="9481" max="9481" width="12.5703125" customWidth="1"/>
    <col min="9734" max="9734" width="10.7109375" customWidth="1"/>
    <col min="9735" max="9735" width="11.28515625" customWidth="1"/>
    <col min="9736" max="9736" width="10.85546875" customWidth="1"/>
    <col min="9737" max="9737" width="12.5703125" customWidth="1"/>
    <col min="9990" max="9990" width="10.7109375" customWidth="1"/>
    <col min="9991" max="9991" width="11.28515625" customWidth="1"/>
    <col min="9992" max="9992" width="10.85546875" customWidth="1"/>
    <col min="9993" max="9993" width="12.5703125" customWidth="1"/>
    <col min="10246" max="10246" width="10.7109375" customWidth="1"/>
    <col min="10247" max="10247" width="11.28515625" customWidth="1"/>
    <col min="10248" max="10248" width="10.85546875" customWidth="1"/>
    <col min="10249" max="10249" width="12.5703125" customWidth="1"/>
    <col min="10502" max="10502" width="10.7109375" customWidth="1"/>
    <col min="10503" max="10503" width="11.28515625" customWidth="1"/>
    <col min="10504" max="10504" width="10.85546875" customWidth="1"/>
    <col min="10505" max="10505" width="12.5703125" customWidth="1"/>
    <col min="10758" max="10758" width="10.7109375" customWidth="1"/>
    <col min="10759" max="10759" width="11.28515625" customWidth="1"/>
    <col min="10760" max="10760" width="10.85546875" customWidth="1"/>
    <col min="10761" max="10761" width="12.5703125" customWidth="1"/>
    <col min="11014" max="11014" width="10.7109375" customWidth="1"/>
    <col min="11015" max="11015" width="11.28515625" customWidth="1"/>
    <col min="11016" max="11016" width="10.85546875" customWidth="1"/>
    <col min="11017" max="11017" width="12.5703125" customWidth="1"/>
    <col min="11270" max="11270" width="10.7109375" customWidth="1"/>
    <col min="11271" max="11271" width="11.28515625" customWidth="1"/>
    <col min="11272" max="11272" width="10.85546875" customWidth="1"/>
    <col min="11273" max="11273" width="12.5703125" customWidth="1"/>
    <col min="11526" max="11526" width="10.7109375" customWidth="1"/>
    <col min="11527" max="11527" width="11.28515625" customWidth="1"/>
    <col min="11528" max="11528" width="10.85546875" customWidth="1"/>
    <col min="11529" max="11529" width="12.5703125" customWidth="1"/>
    <col min="11782" max="11782" width="10.7109375" customWidth="1"/>
    <col min="11783" max="11783" width="11.28515625" customWidth="1"/>
    <col min="11784" max="11784" width="10.85546875" customWidth="1"/>
    <col min="11785" max="11785" width="12.5703125" customWidth="1"/>
    <col min="12038" max="12038" width="10.7109375" customWidth="1"/>
    <col min="12039" max="12039" width="11.28515625" customWidth="1"/>
    <col min="12040" max="12040" width="10.85546875" customWidth="1"/>
    <col min="12041" max="12041" width="12.5703125" customWidth="1"/>
    <col min="12294" max="12294" width="10.7109375" customWidth="1"/>
    <col min="12295" max="12295" width="11.28515625" customWidth="1"/>
    <col min="12296" max="12296" width="10.85546875" customWidth="1"/>
    <col min="12297" max="12297" width="12.5703125" customWidth="1"/>
    <col min="12550" max="12550" width="10.7109375" customWidth="1"/>
    <col min="12551" max="12551" width="11.28515625" customWidth="1"/>
    <col min="12552" max="12552" width="10.85546875" customWidth="1"/>
    <col min="12553" max="12553" width="12.5703125" customWidth="1"/>
    <col min="12806" max="12806" width="10.7109375" customWidth="1"/>
    <col min="12807" max="12807" width="11.28515625" customWidth="1"/>
    <col min="12808" max="12808" width="10.85546875" customWidth="1"/>
    <col min="12809" max="12809" width="12.5703125" customWidth="1"/>
    <col min="13062" max="13062" width="10.7109375" customWidth="1"/>
    <col min="13063" max="13063" width="11.28515625" customWidth="1"/>
    <col min="13064" max="13064" width="10.85546875" customWidth="1"/>
    <col min="13065" max="13065" width="12.5703125" customWidth="1"/>
    <col min="13318" max="13318" width="10.7109375" customWidth="1"/>
    <col min="13319" max="13319" width="11.28515625" customWidth="1"/>
    <col min="13320" max="13320" width="10.85546875" customWidth="1"/>
    <col min="13321" max="13321" width="12.5703125" customWidth="1"/>
    <col min="13574" max="13574" width="10.7109375" customWidth="1"/>
    <col min="13575" max="13575" width="11.28515625" customWidth="1"/>
    <col min="13576" max="13576" width="10.85546875" customWidth="1"/>
    <col min="13577" max="13577" width="12.5703125" customWidth="1"/>
    <col min="13830" max="13830" width="10.7109375" customWidth="1"/>
    <col min="13831" max="13831" width="11.28515625" customWidth="1"/>
    <col min="13832" max="13832" width="10.85546875" customWidth="1"/>
    <col min="13833" max="13833" width="12.5703125" customWidth="1"/>
    <col min="14086" max="14086" width="10.7109375" customWidth="1"/>
    <col min="14087" max="14087" width="11.28515625" customWidth="1"/>
    <col min="14088" max="14088" width="10.85546875" customWidth="1"/>
    <col min="14089" max="14089" width="12.5703125" customWidth="1"/>
    <col min="14342" max="14342" width="10.7109375" customWidth="1"/>
    <col min="14343" max="14343" width="11.28515625" customWidth="1"/>
    <col min="14344" max="14344" width="10.85546875" customWidth="1"/>
    <col min="14345" max="14345" width="12.5703125" customWidth="1"/>
    <col min="14598" max="14598" width="10.7109375" customWidth="1"/>
    <col min="14599" max="14599" width="11.28515625" customWidth="1"/>
    <col min="14600" max="14600" width="10.85546875" customWidth="1"/>
    <col min="14601" max="14601" width="12.5703125" customWidth="1"/>
    <col min="14854" max="14854" width="10.7109375" customWidth="1"/>
    <col min="14855" max="14855" width="11.28515625" customWidth="1"/>
    <col min="14856" max="14856" width="10.85546875" customWidth="1"/>
    <col min="14857" max="14857" width="12.5703125" customWidth="1"/>
    <col min="15110" max="15110" width="10.7109375" customWidth="1"/>
    <col min="15111" max="15111" width="11.28515625" customWidth="1"/>
    <col min="15112" max="15112" width="10.85546875" customWidth="1"/>
    <col min="15113" max="15113" width="12.5703125" customWidth="1"/>
    <col min="15366" max="15366" width="10.7109375" customWidth="1"/>
    <col min="15367" max="15367" width="11.28515625" customWidth="1"/>
    <col min="15368" max="15368" width="10.85546875" customWidth="1"/>
    <col min="15369" max="15369" width="12.5703125" customWidth="1"/>
    <col min="15622" max="15622" width="10.7109375" customWidth="1"/>
    <col min="15623" max="15623" width="11.28515625" customWidth="1"/>
    <col min="15624" max="15624" width="10.85546875" customWidth="1"/>
    <col min="15625" max="15625" width="12.5703125" customWidth="1"/>
    <col min="15878" max="15878" width="10.7109375" customWidth="1"/>
    <col min="15879" max="15879" width="11.28515625" customWidth="1"/>
    <col min="15880" max="15880" width="10.85546875" customWidth="1"/>
    <col min="15881" max="15881" width="12.5703125" customWidth="1"/>
    <col min="16134" max="16134" width="10.7109375" customWidth="1"/>
    <col min="16135" max="16135" width="11.28515625" customWidth="1"/>
    <col min="16136" max="16136" width="10.85546875" customWidth="1"/>
    <col min="16137" max="16137" width="12.5703125" customWidth="1"/>
  </cols>
  <sheetData>
    <row r="8" spans="5:15" x14ac:dyDescent="0.2">
      <c r="L8" t="s">
        <v>18</v>
      </c>
    </row>
    <row r="9" spans="5:15" x14ac:dyDescent="0.2">
      <c r="F9" t="s">
        <v>12</v>
      </c>
      <c r="G9" t="s">
        <v>13</v>
      </c>
      <c r="H9" t="s">
        <v>14</v>
      </c>
      <c r="I9" t="s">
        <v>15</v>
      </c>
    </row>
    <row r="10" spans="5:15" x14ac:dyDescent="0.2">
      <c r="E10" t="s">
        <v>5</v>
      </c>
    </row>
    <row r="11" spans="5:15" x14ac:dyDescent="0.2">
      <c r="E11">
        <v>1</v>
      </c>
      <c r="F11">
        <v>31.415900707244873</v>
      </c>
      <c r="G11">
        <v>20.069826126098633</v>
      </c>
      <c r="H11">
        <v>71.003100585937503</v>
      </c>
      <c r="I11">
        <v>79.753988647460943</v>
      </c>
      <c r="L11">
        <f>(F11)/(F20)*100</f>
        <v>10.288576959035989</v>
      </c>
      <c r="M11">
        <f t="shared" ref="M11:O11" si="0">(G11)/(G20)*100</f>
        <v>5.940280561073739</v>
      </c>
      <c r="N11">
        <f t="shared" si="0"/>
        <v>11.019195171124197</v>
      </c>
      <c r="O11">
        <f t="shared" si="0"/>
        <v>8.3495730241991666</v>
      </c>
    </row>
    <row r="12" spans="5:15" x14ac:dyDescent="0.2">
      <c r="E12">
        <v>7</v>
      </c>
      <c r="F12">
        <v>26.101179758707683</v>
      </c>
      <c r="G12">
        <v>21.216578960418701</v>
      </c>
      <c r="H12">
        <v>68.635563151041666</v>
      </c>
      <c r="I12">
        <v>70.183197021484375</v>
      </c>
      <c r="L12">
        <f>(F12)/(F20)*100</f>
        <v>8.5480279292825436</v>
      </c>
      <c r="M12">
        <f>(G12)/(G20)*100</f>
        <v>6.2796972320138726</v>
      </c>
      <c r="N12">
        <f>(H12)/(H20)*100</f>
        <v>10.651769567808687</v>
      </c>
      <c r="O12">
        <f>(I12)/(I20)*100</f>
        <v>7.3475914940499614</v>
      </c>
    </row>
    <row r="13" spans="5:15" x14ac:dyDescent="0.2">
      <c r="E13">
        <v>13</v>
      </c>
      <c r="F13">
        <v>42.68445873260498</v>
      </c>
      <c r="G13">
        <v>194.42563629150391</v>
      </c>
      <c r="H13">
        <v>73.230723571777347</v>
      </c>
      <c r="I13">
        <v>332.09957885742188</v>
      </c>
      <c r="L13">
        <f>(F13)/(F20)*100</f>
        <v>13.97898289524216</v>
      </c>
      <c r="M13">
        <f>(G13)/(G20)*100</f>
        <v>57.546229876647295</v>
      </c>
      <c r="N13">
        <f>(H13)/(H20)*100</f>
        <v>11.364907009707107</v>
      </c>
      <c r="O13">
        <f>(I13)/(I20)*100</f>
        <v>34.768037711981087</v>
      </c>
    </row>
    <row r="14" spans="5:15" x14ac:dyDescent="0.2">
      <c r="E14">
        <v>19</v>
      </c>
      <c r="F14">
        <v>23.183221181233723</v>
      </c>
      <c r="G14">
        <v>25.168789386749268</v>
      </c>
      <c r="H14">
        <v>95.365122477213532</v>
      </c>
      <c r="I14">
        <v>135.70551757812501</v>
      </c>
      <c r="L14">
        <f>(F14)/(F20)*100</f>
        <v>7.5924086183042441</v>
      </c>
      <c r="M14">
        <f>(G14)/(G20)*100</f>
        <v>7.449475117546962</v>
      </c>
      <c r="N14">
        <f>(H14)/(H20)*100</f>
        <v>14.800014202516449</v>
      </c>
      <c r="O14">
        <f>(I14)/(I20)*100</f>
        <v>14.207228353354228</v>
      </c>
    </row>
    <row r="15" spans="5:15" x14ac:dyDescent="0.2">
      <c r="E15">
        <v>20</v>
      </c>
      <c r="F15">
        <v>60.977432250976563</v>
      </c>
      <c r="G15">
        <v>23.7606024742126</v>
      </c>
      <c r="H15">
        <v>111.27431945800781</v>
      </c>
      <c r="I15">
        <v>116.97136688232422</v>
      </c>
      <c r="L15">
        <f>(F15)/(F20)*100</f>
        <v>19.969855721306644</v>
      </c>
      <c r="M15">
        <f>(G15)/(G20)*100</f>
        <v>7.0326790132686998</v>
      </c>
      <c r="N15">
        <f>(H15)/(H20)*100</f>
        <v>17.26901267019678</v>
      </c>
      <c r="O15">
        <f>(I15)/(I20)*100</f>
        <v>12.245920061020685</v>
      </c>
    </row>
    <row r="16" spans="5:15" x14ac:dyDescent="0.2">
      <c r="E16">
        <v>21</v>
      </c>
      <c r="F16">
        <v>42.081322987874351</v>
      </c>
      <c r="G16">
        <v>13.543300151824951</v>
      </c>
      <c r="H16">
        <v>91.533009338378903</v>
      </c>
      <c r="I16">
        <v>84.532334899902338</v>
      </c>
      <c r="L16">
        <f>(F16)/(F20)*100</f>
        <v>13.781458444670683</v>
      </c>
      <c r="M16">
        <f>(G16)/(G20)*100</f>
        <v>4.0085550377566541</v>
      </c>
      <c r="N16">
        <f>(H16)/(H20)*100</f>
        <v>14.205296475456915</v>
      </c>
      <c r="O16">
        <f>(I16)/(I20)*100</f>
        <v>8.8498257594702068</v>
      </c>
    </row>
    <row r="17" spans="3:15" x14ac:dyDescent="0.2">
      <c r="E17">
        <v>22</v>
      </c>
      <c r="F17">
        <v>35.526480197906494</v>
      </c>
      <c r="G17">
        <v>14.623098373413086</v>
      </c>
      <c r="H17">
        <v>71.19491348266601</v>
      </c>
      <c r="I17">
        <v>62.126602172851563</v>
      </c>
      <c r="L17">
        <f>(F17)/(F20)*100</f>
        <v>11.634774664141226</v>
      </c>
      <c r="M17">
        <f>(G17)/(G20)*100</f>
        <v>4.3281544376359022</v>
      </c>
      <c r="N17">
        <f>(H17)/(H20)*100</f>
        <v>11.048963219673457</v>
      </c>
      <c r="O17">
        <f>(I17)/(I20)*100</f>
        <v>6.5041336538107934</v>
      </c>
    </row>
    <row r="18" spans="3:15" x14ac:dyDescent="0.2">
      <c r="E18">
        <v>23</v>
      </c>
      <c r="F18">
        <v>43.377389272054039</v>
      </c>
      <c r="G18">
        <v>25.05207097530365</v>
      </c>
      <c r="H18">
        <v>62.12156524658203</v>
      </c>
      <c r="I18">
        <v>73.813845825195315</v>
      </c>
      <c r="L18">
        <f>(F18)/(F20)*100</f>
        <v>14.205914768016504</v>
      </c>
      <c r="M18">
        <f>(G18)/(G20)*100</f>
        <v>7.4149287240568764</v>
      </c>
      <c r="N18">
        <f>(H18)/(H20)*100</f>
        <v>9.6408416835163937</v>
      </c>
      <c r="O18">
        <f>(I18)/(I20)*100</f>
        <v>7.7276899421138623</v>
      </c>
    </row>
    <row r="20" spans="3:15" x14ac:dyDescent="0.2">
      <c r="E20" t="s">
        <v>17</v>
      </c>
      <c r="F20">
        <f>SUM(F11:F18)</f>
        <v>305.34738508860272</v>
      </c>
      <c r="G20">
        <f>SUM(G11:G18)</f>
        <v>337.85990273952478</v>
      </c>
      <c r="H20">
        <f>SUM(H11:H18)</f>
        <v>644.35831731160488</v>
      </c>
      <c r="I20">
        <f>SUM(I11:I18)</f>
        <v>955.18643188476574</v>
      </c>
    </row>
    <row r="25" spans="3:15" x14ac:dyDescent="0.2">
      <c r="C25" t="s">
        <v>19</v>
      </c>
      <c r="E25" s="1" t="s">
        <v>5</v>
      </c>
      <c r="F25" s="1">
        <v>20</v>
      </c>
      <c r="G25" s="1">
        <v>21</v>
      </c>
      <c r="H25" s="1">
        <v>22</v>
      </c>
      <c r="I25" s="1">
        <v>23</v>
      </c>
    </row>
    <row r="26" spans="3:15" x14ac:dyDescent="0.2">
      <c r="E26" t="s">
        <v>13</v>
      </c>
      <c r="F26">
        <v>172</v>
      </c>
      <c r="G26">
        <v>603</v>
      </c>
      <c r="H26">
        <v>490</v>
      </c>
      <c r="I26">
        <v>100</v>
      </c>
      <c r="L26">
        <f>(F26)*100</f>
        <v>17200</v>
      </c>
      <c r="M26">
        <f t="shared" ref="M26:O29" si="1">(G26)*100</f>
        <v>60300</v>
      </c>
      <c r="N26">
        <f t="shared" si="1"/>
        <v>49000</v>
      </c>
      <c r="O26">
        <f t="shared" si="1"/>
        <v>10000</v>
      </c>
    </row>
    <row r="27" spans="3:15" x14ac:dyDescent="0.2">
      <c r="E27" t="s">
        <v>12</v>
      </c>
      <c r="F27">
        <v>91</v>
      </c>
      <c r="G27">
        <v>72</v>
      </c>
      <c r="H27">
        <v>183</v>
      </c>
      <c r="I27">
        <v>116</v>
      </c>
      <c r="L27">
        <f t="shared" ref="L27:L29" si="2">(F27)*100</f>
        <v>9100</v>
      </c>
      <c r="M27">
        <f t="shared" si="1"/>
        <v>7200</v>
      </c>
      <c r="N27">
        <f t="shared" si="1"/>
        <v>18300</v>
      </c>
      <c r="O27">
        <f t="shared" si="1"/>
        <v>11600</v>
      </c>
    </row>
    <row r="28" spans="3:15" x14ac:dyDescent="0.2">
      <c r="E28" t="s">
        <v>14</v>
      </c>
      <c r="F28">
        <v>51</v>
      </c>
      <c r="G28">
        <v>65</v>
      </c>
      <c r="H28">
        <v>77</v>
      </c>
      <c r="I28">
        <v>97</v>
      </c>
      <c r="L28">
        <f t="shared" si="2"/>
        <v>5100</v>
      </c>
      <c r="M28">
        <f t="shared" si="1"/>
        <v>6500</v>
      </c>
      <c r="N28">
        <f t="shared" si="1"/>
        <v>7700</v>
      </c>
      <c r="O28">
        <f t="shared" si="1"/>
        <v>9700</v>
      </c>
    </row>
    <row r="29" spans="3:15" x14ac:dyDescent="0.2">
      <c r="E29" t="s">
        <v>15</v>
      </c>
      <c r="F29">
        <v>39</v>
      </c>
      <c r="G29">
        <v>29</v>
      </c>
      <c r="H29">
        <v>60</v>
      </c>
      <c r="I29">
        <v>73</v>
      </c>
      <c r="L29">
        <f t="shared" si="2"/>
        <v>3900</v>
      </c>
      <c r="M29">
        <f t="shared" si="1"/>
        <v>2900</v>
      </c>
      <c r="N29">
        <f t="shared" si="1"/>
        <v>6000</v>
      </c>
      <c r="O29">
        <f t="shared" si="1"/>
        <v>7300</v>
      </c>
    </row>
    <row r="31" spans="3:15" x14ac:dyDescent="0.2">
      <c r="F31">
        <v>23.7606024742126</v>
      </c>
      <c r="G31">
        <v>13.543300151824951</v>
      </c>
      <c r="H31">
        <v>14.623098373413086</v>
      </c>
      <c r="I31">
        <v>25.05207097530365</v>
      </c>
    </row>
    <row r="32" spans="3:15" x14ac:dyDescent="0.2">
      <c r="F32">
        <v>60.977432250976563</v>
      </c>
      <c r="G32">
        <v>42.081322987874351</v>
      </c>
      <c r="H32">
        <v>35.526480197906494</v>
      </c>
      <c r="I32">
        <v>43.377389272054039</v>
      </c>
    </row>
    <row r="33" spans="3:14" x14ac:dyDescent="0.2">
      <c r="F33">
        <v>111.27431945800781</v>
      </c>
      <c r="G33">
        <v>91.533009338378903</v>
      </c>
      <c r="H33">
        <v>71.19491348266601</v>
      </c>
      <c r="I33">
        <v>62.12156524658203</v>
      </c>
    </row>
    <row r="34" spans="3:14" x14ac:dyDescent="0.2">
      <c r="F34">
        <v>116.97136688232422</v>
      </c>
      <c r="G34">
        <v>84.532334899902338</v>
      </c>
      <c r="H34">
        <v>62.126602172851563</v>
      </c>
      <c r="I34">
        <v>73.813845825195315</v>
      </c>
    </row>
    <row r="36" spans="3:14" x14ac:dyDescent="0.2">
      <c r="C36" t="s">
        <v>20</v>
      </c>
    </row>
    <row r="37" spans="3:14" x14ac:dyDescent="0.2">
      <c r="E37" s="1" t="s">
        <v>5</v>
      </c>
      <c r="F37" s="1">
        <v>20</v>
      </c>
      <c r="G37" s="1">
        <v>21</v>
      </c>
      <c r="H37" s="1">
        <v>22</v>
      </c>
      <c r="I37" s="1">
        <v>23</v>
      </c>
      <c r="N37" t="s">
        <v>22</v>
      </c>
    </row>
    <row r="38" spans="3:14" x14ac:dyDescent="0.2">
      <c r="E38" t="s">
        <v>13</v>
      </c>
      <c r="F38">
        <f>(L26)/(F31)</f>
        <v>723.88736854072499</v>
      </c>
      <c r="G38" s="2">
        <f t="shared" ref="G38:I41" si="3">(M26)/(G31)</f>
        <v>4452.3860007543735</v>
      </c>
      <c r="H38" s="2">
        <f t="shared" si="3"/>
        <v>3350.8630489068655</v>
      </c>
      <c r="I38">
        <f t="shared" si="3"/>
        <v>399.16859607567005</v>
      </c>
      <c r="K38">
        <f>AVERAGE(G38:H38)</f>
        <v>3901.6245248306195</v>
      </c>
      <c r="L38">
        <f>STDEV(G38:H38)</f>
        <v>778.8943488839941</v>
      </c>
    </row>
    <row r="39" spans="3:14" x14ac:dyDescent="0.2">
      <c r="E39" t="s">
        <v>12</v>
      </c>
      <c r="F39">
        <f t="shared" ref="F39:F41" si="4">(L27)/(F32)</f>
        <v>149.23553951149299</v>
      </c>
      <c r="G39">
        <f t="shared" si="3"/>
        <v>171.09728232818787</v>
      </c>
      <c r="H39" s="2">
        <f t="shared" si="3"/>
        <v>515.10872729458811</v>
      </c>
      <c r="I39" s="2">
        <f t="shared" si="3"/>
        <v>267.42042789267913</v>
      </c>
      <c r="K39">
        <f>AVERAGE(H39:I39)</f>
        <v>391.26457759363359</v>
      </c>
      <c r="L39">
        <f>STDEV(H39:I39)</f>
        <v>175.14207612765389</v>
      </c>
      <c r="N39">
        <f>TTEST(G38:H38, H39:I39, 2, 2)</f>
        <v>2.4899191264647381E-2</v>
      </c>
    </row>
    <row r="40" spans="3:14" x14ac:dyDescent="0.2">
      <c r="E40" t="s">
        <v>14</v>
      </c>
      <c r="F40">
        <f t="shared" si="4"/>
        <v>45.832677520212691</v>
      </c>
      <c r="G40">
        <f t="shared" si="3"/>
        <v>71.012633005114282</v>
      </c>
      <c r="H40" s="2">
        <f t="shared" si="3"/>
        <v>108.1537939065652</v>
      </c>
      <c r="I40" s="2">
        <f t="shared" si="3"/>
        <v>156.14545386126923</v>
      </c>
      <c r="K40">
        <f t="shared" ref="K40:K41" si="5">AVERAGE(H40:I40)</f>
        <v>132.14962388391723</v>
      </c>
      <c r="L40">
        <f t="shared" ref="L40:L41" si="6">STDEV(H40:I40)</f>
        <v>33.935228194370012</v>
      </c>
      <c r="N40">
        <f>TTEST(G38:H38,H40:I40, 2, 2)</f>
        <v>2.0726278866863596E-2</v>
      </c>
    </row>
    <row r="41" spans="3:14" x14ac:dyDescent="0.2">
      <c r="E41" t="s">
        <v>15</v>
      </c>
      <c r="F41">
        <f t="shared" si="4"/>
        <v>33.341492913590436</v>
      </c>
      <c r="G41">
        <f t="shared" si="3"/>
        <v>34.306398887881073</v>
      </c>
      <c r="H41" s="2">
        <f t="shared" si="3"/>
        <v>96.57698618872665</v>
      </c>
      <c r="I41" s="2">
        <f t="shared" si="3"/>
        <v>98.897434734504074</v>
      </c>
      <c r="K41">
        <f t="shared" si="5"/>
        <v>97.737210461615362</v>
      </c>
      <c r="L41">
        <f t="shared" si="6"/>
        <v>1.6408049021136792</v>
      </c>
      <c r="N41">
        <f>TTEST(G38:H38, H41:I41, 2, 2)</f>
        <v>2.0326967225832479E-2</v>
      </c>
    </row>
    <row r="43" spans="3:14" x14ac:dyDescent="0.2">
      <c r="H43" t="s">
        <v>21</v>
      </c>
    </row>
    <row r="49" spans="15:15" x14ac:dyDescent="0.2">
      <c r="O49" t="s">
        <v>6</v>
      </c>
    </row>
    <row r="50" spans="15:15" x14ac:dyDescent="0.2">
      <c r="O50" t="s">
        <v>1</v>
      </c>
    </row>
    <row r="51" spans="15:15" x14ac:dyDescent="0.2">
      <c r="O51" t="s">
        <v>2</v>
      </c>
    </row>
    <row r="52" spans="15:15" x14ac:dyDescent="0.2">
      <c r="O52" t="s">
        <v>3</v>
      </c>
    </row>
    <row r="65" spans="4:9" x14ac:dyDescent="0.2">
      <c r="E65" t="s">
        <v>23</v>
      </c>
      <c r="F65" t="s">
        <v>19</v>
      </c>
    </row>
    <row r="66" spans="4:9" x14ac:dyDescent="0.2">
      <c r="D66" s="1" t="s">
        <v>5</v>
      </c>
      <c r="E66" s="1">
        <v>13</v>
      </c>
      <c r="F66" s="1">
        <v>13</v>
      </c>
      <c r="G66" t="s">
        <v>24</v>
      </c>
      <c r="I66" t="s">
        <v>25</v>
      </c>
    </row>
    <row r="67" spans="4:9" x14ac:dyDescent="0.2">
      <c r="D67" t="s">
        <v>13</v>
      </c>
      <c r="E67">
        <v>194.42563629150391</v>
      </c>
      <c r="F67">
        <v>72</v>
      </c>
      <c r="G67">
        <f>(F67)*100</f>
        <v>7200</v>
      </c>
      <c r="I67">
        <f>(G67)/(E67)</f>
        <v>37.032153461516685</v>
      </c>
    </row>
    <row r="68" spans="4:9" x14ac:dyDescent="0.2">
      <c r="D68" t="s">
        <v>12</v>
      </c>
      <c r="E68">
        <v>42.68445873260498</v>
      </c>
      <c r="F68">
        <v>159</v>
      </c>
      <c r="G68">
        <f t="shared" ref="G68:G70" si="7">(F68)*100</f>
        <v>15900</v>
      </c>
      <c r="I68">
        <f t="shared" ref="I68:I70" si="8">(G68)/(E68)</f>
        <v>372.50091654212815</v>
      </c>
    </row>
    <row r="69" spans="4:9" x14ac:dyDescent="0.2">
      <c r="D69" t="s">
        <v>14</v>
      </c>
      <c r="E69">
        <v>73.230723571777347</v>
      </c>
      <c r="F69">
        <v>102</v>
      </c>
      <c r="G69">
        <f t="shared" si="7"/>
        <v>10200</v>
      </c>
      <c r="I69">
        <f t="shared" si="8"/>
        <v>139.28580112966432</v>
      </c>
    </row>
    <row r="70" spans="4:9" x14ac:dyDescent="0.2">
      <c r="D70" t="s">
        <v>15</v>
      </c>
      <c r="E70">
        <v>332.09957885742188</v>
      </c>
      <c r="F70">
        <v>121</v>
      </c>
      <c r="G70">
        <f t="shared" si="7"/>
        <v>12100</v>
      </c>
      <c r="I70">
        <f t="shared" si="8"/>
        <v>36.434854996292586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Griffin</dc:creator>
  <cp:lastModifiedBy>Stephen Griffin</cp:lastModifiedBy>
  <dcterms:created xsi:type="dcterms:W3CDTF">2023-08-04T14:30:27Z</dcterms:created>
  <dcterms:modified xsi:type="dcterms:W3CDTF">2024-03-04T23:13:59Z</dcterms:modified>
</cp:coreProperties>
</file>