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mccusker/Dropbox/Publications/In preparation/Tiny Limb Paper #1/Resubmission/Source Data Files/New source files/"/>
    </mc:Choice>
  </mc:AlternateContent>
  <xr:revisionPtr revIDLastSave="0" documentId="8_{B2A29FFD-F4D2-A147-9042-AC9760B2789D}" xr6:coauthVersionLast="47" xr6:coauthVersionMax="47" xr10:uidLastSave="{00000000-0000-0000-0000-000000000000}"/>
  <bookViews>
    <workbookView xWindow="9240" yWindow="460" windowWidth="25040" windowHeight="14020" xr2:uid="{FB2720B4-DA52-1540-9857-87D3B50D639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9" i="1" l="1"/>
  <c r="N98" i="1"/>
  <c r="N97" i="1"/>
  <c r="N96" i="1"/>
  <c r="N95" i="1"/>
  <c r="N94" i="1"/>
  <c r="N93" i="1"/>
  <c r="N92" i="1"/>
  <c r="L84" i="1"/>
  <c r="Z82" i="1"/>
  <c r="Y82" i="1"/>
  <c r="X82" i="1"/>
  <c r="W82" i="1"/>
  <c r="V82" i="1"/>
  <c r="U82" i="1"/>
  <c r="T82" i="1"/>
  <c r="S82" i="1"/>
  <c r="L82" i="1"/>
  <c r="K82" i="1"/>
  <c r="J82" i="1"/>
  <c r="I82" i="1"/>
  <c r="H82" i="1"/>
  <c r="G82" i="1"/>
  <c r="F82" i="1"/>
  <c r="E82" i="1"/>
  <c r="D82" i="1"/>
  <c r="C82" i="1"/>
  <c r="Z81" i="1"/>
  <c r="Y81" i="1"/>
  <c r="X81" i="1"/>
  <c r="W81" i="1"/>
  <c r="V81" i="1"/>
  <c r="U81" i="1"/>
  <c r="T81" i="1"/>
  <c r="S81" i="1"/>
  <c r="L81" i="1"/>
  <c r="K81" i="1"/>
  <c r="J81" i="1"/>
  <c r="I81" i="1"/>
  <c r="H81" i="1"/>
  <c r="G81" i="1"/>
  <c r="F81" i="1"/>
  <c r="E81" i="1"/>
  <c r="D81" i="1"/>
  <c r="C81" i="1"/>
  <c r="Z80" i="1"/>
  <c r="Y80" i="1"/>
  <c r="X80" i="1"/>
  <c r="W80" i="1"/>
  <c r="V80" i="1"/>
  <c r="U80" i="1"/>
  <c r="T80" i="1"/>
  <c r="S80" i="1"/>
  <c r="L80" i="1"/>
  <c r="K80" i="1"/>
  <c r="J80" i="1"/>
  <c r="I80" i="1"/>
  <c r="H80" i="1"/>
  <c r="G80" i="1"/>
  <c r="F80" i="1"/>
  <c r="E80" i="1"/>
  <c r="D80" i="1"/>
  <c r="C80" i="1"/>
  <c r="L69" i="1"/>
  <c r="L68" i="1"/>
  <c r="L67" i="1"/>
  <c r="K66" i="1"/>
  <c r="Z66" i="1" s="1"/>
  <c r="J66" i="1"/>
  <c r="Y66" i="1" s="1"/>
  <c r="I66" i="1"/>
  <c r="W66" i="1" s="1"/>
  <c r="H66" i="1"/>
  <c r="V66" i="1" s="1"/>
  <c r="G66" i="1"/>
  <c r="F66" i="1"/>
  <c r="U66" i="1" s="1"/>
  <c r="E66" i="1"/>
  <c r="S66" i="1" s="1"/>
  <c r="C66" i="1"/>
  <c r="K65" i="1"/>
  <c r="Z65" i="1" s="1"/>
  <c r="J65" i="1"/>
  <c r="Y65" i="1" s="1"/>
  <c r="I65" i="1"/>
  <c r="W65" i="1" s="1"/>
  <c r="H65" i="1"/>
  <c r="G65" i="1"/>
  <c r="V65" i="1" s="1"/>
  <c r="F65" i="1"/>
  <c r="U65" i="1" s="1"/>
  <c r="E65" i="1"/>
  <c r="S65" i="1" s="1"/>
  <c r="C65" i="1"/>
  <c r="K64" i="1"/>
  <c r="Z64" i="1" s="1"/>
  <c r="J64" i="1"/>
  <c r="Y64" i="1" s="1"/>
  <c r="I64" i="1"/>
  <c r="W64" i="1" s="1"/>
  <c r="H64" i="1"/>
  <c r="G64" i="1"/>
  <c r="V64" i="1" s="1"/>
  <c r="F64" i="1"/>
  <c r="U64" i="1" s="1"/>
  <c r="E64" i="1"/>
  <c r="S64" i="1" s="1"/>
  <c r="C64" i="1"/>
  <c r="K63" i="1"/>
  <c r="Z63" i="1" s="1"/>
  <c r="J63" i="1"/>
  <c r="Y63" i="1" s="1"/>
  <c r="I63" i="1"/>
  <c r="W63" i="1" s="1"/>
  <c r="H63" i="1"/>
  <c r="G63" i="1"/>
  <c r="V63" i="1" s="1"/>
  <c r="F63" i="1"/>
  <c r="U63" i="1" s="1"/>
  <c r="E63" i="1"/>
  <c r="S63" i="1" s="1"/>
  <c r="C63" i="1"/>
  <c r="K62" i="1"/>
  <c r="Z62" i="1" s="1"/>
  <c r="J62" i="1"/>
  <c r="Y62" i="1" s="1"/>
  <c r="I62" i="1"/>
  <c r="W62" i="1" s="1"/>
  <c r="H62" i="1"/>
  <c r="G62" i="1"/>
  <c r="V62" i="1" s="1"/>
  <c r="F62" i="1"/>
  <c r="U62" i="1" s="1"/>
  <c r="E62" i="1"/>
  <c r="S62" i="1" s="1"/>
  <c r="C62" i="1"/>
  <c r="K61" i="1"/>
  <c r="Z61" i="1" s="1"/>
  <c r="J61" i="1"/>
  <c r="Y61" i="1" s="1"/>
  <c r="I61" i="1"/>
  <c r="W61" i="1" s="1"/>
  <c r="H61" i="1"/>
  <c r="G61" i="1"/>
  <c r="V61" i="1" s="1"/>
  <c r="F61" i="1"/>
  <c r="U61" i="1" s="1"/>
  <c r="E61" i="1"/>
  <c r="S61" i="1" s="1"/>
  <c r="C61" i="1"/>
  <c r="K60" i="1"/>
  <c r="Z60" i="1" s="1"/>
  <c r="J60" i="1"/>
  <c r="Y60" i="1" s="1"/>
  <c r="I60" i="1"/>
  <c r="W60" i="1" s="1"/>
  <c r="H60" i="1"/>
  <c r="G60" i="1"/>
  <c r="V60" i="1" s="1"/>
  <c r="F60" i="1"/>
  <c r="U60" i="1" s="1"/>
  <c r="E60" i="1"/>
  <c r="S60" i="1" s="1"/>
  <c r="C60" i="1"/>
  <c r="K59" i="1"/>
  <c r="Z59" i="1" s="1"/>
  <c r="J59" i="1"/>
  <c r="Y59" i="1" s="1"/>
  <c r="I59" i="1"/>
  <c r="W59" i="1" s="1"/>
  <c r="H59" i="1"/>
  <c r="G59" i="1"/>
  <c r="V59" i="1" s="1"/>
  <c r="F59" i="1"/>
  <c r="U59" i="1" s="1"/>
  <c r="E59" i="1"/>
  <c r="S59" i="1" s="1"/>
  <c r="C59" i="1"/>
  <c r="K58" i="1"/>
  <c r="Z58" i="1" s="1"/>
  <c r="J58" i="1"/>
  <c r="Y58" i="1" s="1"/>
  <c r="I58" i="1"/>
  <c r="W58" i="1" s="1"/>
  <c r="H58" i="1"/>
  <c r="G58" i="1"/>
  <c r="V58" i="1" s="1"/>
  <c r="F58" i="1"/>
  <c r="U58" i="1" s="1"/>
  <c r="E58" i="1"/>
  <c r="S58" i="1" s="1"/>
  <c r="C58" i="1"/>
  <c r="K57" i="1"/>
  <c r="K84" i="1" s="1"/>
  <c r="J57" i="1"/>
  <c r="J67" i="1" s="1"/>
  <c r="I57" i="1"/>
  <c r="I68" i="1" s="1"/>
  <c r="H57" i="1"/>
  <c r="H84" i="1" s="1"/>
  <c r="G57" i="1"/>
  <c r="G84" i="1" s="1"/>
  <c r="F57" i="1"/>
  <c r="F67" i="1" s="1"/>
  <c r="E57" i="1"/>
  <c r="E68" i="1" s="1"/>
  <c r="C57" i="1"/>
  <c r="D84" i="1" s="1"/>
  <c r="R50" i="1"/>
  <c r="Q50" i="1"/>
  <c r="D50" i="1"/>
  <c r="AA48" i="1"/>
  <c r="Z48" i="1"/>
  <c r="Y48" i="1"/>
  <c r="X48" i="1"/>
  <c r="W48" i="1"/>
  <c r="V48" i="1"/>
  <c r="U48" i="1"/>
  <c r="T48" i="1"/>
  <c r="S48" i="1"/>
  <c r="R48" i="1"/>
  <c r="Q48" i="1"/>
  <c r="D48" i="1"/>
  <c r="AA47" i="1"/>
  <c r="Z47" i="1"/>
  <c r="Y47" i="1"/>
  <c r="X47" i="1"/>
  <c r="W47" i="1"/>
  <c r="V47" i="1"/>
  <c r="U47" i="1"/>
  <c r="T47" i="1"/>
  <c r="S47" i="1"/>
  <c r="R47" i="1"/>
  <c r="Q47" i="1"/>
  <c r="D47" i="1"/>
  <c r="AA46" i="1"/>
  <c r="Z46" i="1"/>
  <c r="Y46" i="1"/>
  <c r="X46" i="1"/>
  <c r="W46" i="1"/>
  <c r="V46" i="1"/>
  <c r="U46" i="1"/>
  <c r="T46" i="1"/>
  <c r="S46" i="1"/>
  <c r="R46" i="1"/>
  <c r="Q46" i="1"/>
  <c r="D46" i="1"/>
  <c r="M45" i="1"/>
  <c r="L45" i="1"/>
  <c r="K45" i="1"/>
  <c r="J45" i="1"/>
  <c r="I45" i="1"/>
  <c r="H45" i="1"/>
  <c r="G45" i="1"/>
  <c r="F45" i="1"/>
  <c r="E45" i="1"/>
  <c r="C45" i="1"/>
  <c r="M44" i="1"/>
  <c r="L44" i="1"/>
  <c r="K44" i="1"/>
  <c r="J44" i="1"/>
  <c r="I44" i="1"/>
  <c r="H44" i="1"/>
  <c r="G44" i="1"/>
  <c r="F44" i="1"/>
  <c r="E44" i="1"/>
  <c r="C44" i="1"/>
  <c r="M43" i="1"/>
  <c r="L43" i="1"/>
  <c r="K43" i="1"/>
  <c r="J43" i="1"/>
  <c r="I43" i="1"/>
  <c r="H43" i="1"/>
  <c r="G43" i="1"/>
  <c r="F43" i="1"/>
  <c r="E43" i="1"/>
  <c r="C43" i="1"/>
  <c r="M42" i="1"/>
  <c r="L42" i="1"/>
  <c r="K42" i="1"/>
  <c r="J42" i="1"/>
  <c r="I42" i="1"/>
  <c r="H42" i="1"/>
  <c r="G42" i="1"/>
  <c r="F42" i="1"/>
  <c r="E42" i="1"/>
  <c r="C42" i="1"/>
  <c r="M41" i="1"/>
  <c r="L41" i="1"/>
  <c r="K41" i="1"/>
  <c r="J41" i="1"/>
  <c r="I41" i="1"/>
  <c r="H41" i="1"/>
  <c r="G41" i="1"/>
  <c r="F41" i="1"/>
  <c r="E41" i="1"/>
  <c r="C41" i="1"/>
  <c r="M40" i="1"/>
  <c r="L40" i="1"/>
  <c r="K40" i="1"/>
  <c r="J40" i="1"/>
  <c r="I40" i="1"/>
  <c r="H40" i="1"/>
  <c r="G40" i="1"/>
  <c r="F40" i="1"/>
  <c r="E40" i="1"/>
  <c r="C40" i="1"/>
  <c r="M39" i="1"/>
  <c r="L39" i="1"/>
  <c r="K39" i="1"/>
  <c r="J39" i="1"/>
  <c r="I39" i="1"/>
  <c r="H39" i="1"/>
  <c r="G39" i="1"/>
  <c r="F39" i="1"/>
  <c r="E39" i="1"/>
  <c r="C39" i="1"/>
  <c r="M38" i="1"/>
  <c r="L38" i="1"/>
  <c r="K38" i="1"/>
  <c r="J38" i="1"/>
  <c r="I38" i="1"/>
  <c r="H38" i="1"/>
  <c r="G38" i="1"/>
  <c r="F38" i="1"/>
  <c r="E38" i="1"/>
  <c r="C38" i="1"/>
  <c r="J37" i="1"/>
  <c r="I37" i="1"/>
  <c r="H37" i="1"/>
  <c r="G37" i="1"/>
  <c r="F37" i="1"/>
  <c r="E37" i="1"/>
  <c r="C37" i="1"/>
  <c r="M36" i="1"/>
  <c r="L36" i="1"/>
  <c r="K36" i="1"/>
  <c r="J36" i="1"/>
  <c r="I36" i="1"/>
  <c r="H36" i="1"/>
  <c r="G36" i="1"/>
  <c r="F36" i="1"/>
  <c r="E36" i="1"/>
  <c r="C36" i="1"/>
  <c r="M35" i="1"/>
  <c r="L35" i="1"/>
  <c r="K35" i="1"/>
  <c r="J35" i="1"/>
  <c r="I35" i="1"/>
  <c r="H35" i="1"/>
  <c r="G35" i="1"/>
  <c r="F35" i="1"/>
  <c r="E35" i="1"/>
  <c r="C35" i="1"/>
  <c r="M34" i="1"/>
  <c r="L34" i="1"/>
  <c r="K34" i="1"/>
  <c r="J34" i="1"/>
  <c r="I34" i="1"/>
  <c r="H34" i="1"/>
  <c r="G34" i="1"/>
  <c r="F34" i="1"/>
  <c r="E34" i="1"/>
  <c r="C34" i="1"/>
  <c r="M33" i="1"/>
  <c r="L33" i="1"/>
  <c r="K33" i="1"/>
  <c r="J33" i="1"/>
  <c r="I33" i="1"/>
  <c r="H33" i="1"/>
  <c r="G33" i="1"/>
  <c r="F33" i="1"/>
  <c r="E33" i="1"/>
  <c r="C33" i="1"/>
  <c r="M32" i="1"/>
  <c r="L32" i="1"/>
  <c r="K32" i="1"/>
  <c r="J32" i="1"/>
  <c r="I32" i="1"/>
  <c r="H32" i="1"/>
  <c r="G32" i="1"/>
  <c r="F32" i="1"/>
  <c r="E32" i="1"/>
  <c r="C32" i="1"/>
  <c r="M31" i="1"/>
  <c r="L31" i="1"/>
  <c r="K31" i="1"/>
  <c r="J31" i="1"/>
  <c r="I31" i="1"/>
  <c r="H31" i="1"/>
  <c r="G31" i="1"/>
  <c r="F31" i="1"/>
  <c r="E31" i="1"/>
  <c r="C31" i="1"/>
  <c r="M30" i="1"/>
  <c r="L30" i="1"/>
  <c r="K30" i="1"/>
  <c r="J30" i="1"/>
  <c r="I30" i="1"/>
  <c r="H30" i="1"/>
  <c r="G30" i="1"/>
  <c r="F30" i="1"/>
  <c r="E30" i="1"/>
  <c r="C30" i="1"/>
  <c r="M29" i="1"/>
  <c r="L29" i="1"/>
  <c r="K29" i="1"/>
  <c r="J29" i="1"/>
  <c r="I29" i="1"/>
  <c r="H29" i="1"/>
  <c r="G29" i="1"/>
  <c r="F29" i="1"/>
  <c r="E29" i="1"/>
  <c r="C29" i="1"/>
  <c r="M28" i="1"/>
  <c r="L28" i="1"/>
  <c r="K28" i="1"/>
  <c r="J28" i="1"/>
  <c r="I28" i="1"/>
  <c r="H28" i="1"/>
  <c r="G28" i="1"/>
  <c r="F28" i="1"/>
  <c r="E28" i="1"/>
  <c r="C28" i="1"/>
  <c r="M27" i="1"/>
  <c r="L27" i="1"/>
  <c r="K27" i="1"/>
  <c r="J27" i="1"/>
  <c r="I27" i="1"/>
  <c r="H27" i="1"/>
  <c r="G27" i="1"/>
  <c r="F27" i="1"/>
  <c r="E27" i="1"/>
  <c r="C27" i="1"/>
  <c r="M26" i="1"/>
  <c r="M48" i="1" s="1"/>
  <c r="L26" i="1"/>
  <c r="L47" i="1" s="1"/>
  <c r="K26" i="1"/>
  <c r="K47" i="1" s="1"/>
  <c r="J26" i="1"/>
  <c r="J48" i="1" s="1"/>
  <c r="I26" i="1"/>
  <c r="I48" i="1" s="1"/>
  <c r="H26" i="1"/>
  <c r="H47" i="1" s="1"/>
  <c r="G26" i="1"/>
  <c r="G47" i="1" s="1"/>
  <c r="F26" i="1"/>
  <c r="F48" i="1" s="1"/>
  <c r="E26" i="1"/>
  <c r="E48" i="1" s="1"/>
  <c r="C26" i="1"/>
  <c r="C50" i="1" s="1"/>
  <c r="R25" i="1"/>
  <c r="Q25" i="1"/>
  <c r="D25" i="1"/>
  <c r="C25" i="1"/>
  <c r="R24" i="1"/>
  <c r="Q24" i="1"/>
  <c r="D24" i="1"/>
  <c r="C24" i="1"/>
  <c r="R23" i="1"/>
  <c r="Q23" i="1"/>
  <c r="D23" i="1"/>
  <c r="C23" i="1"/>
  <c r="Z22" i="1"/>
  <c r="V22" i="1"/>
  <c r="M22" i="1"/>
  <c r="AA22" i="1" s="1"/>
  <c r="L22" i="1"/>
  <c r="K22" i="1"/>
  <c r="Y22" i="1" s="1"/>
  <c r="J22" i="1"/>
  <c r="X22" i="1" s="1"/>
  <c r="I22" i="1"/>
  <c r="W22" i="1" s="1"/>
  <c r="H22" i="1"/>
  <c r="G22" i="1"/>
  <c r="U22" i="1" s="1"/>
  <c r="F22" i="1"/>
  <c r="T22" i="1" s="1"/>
  <c r="E22" i="1"/>
  <c r="S22" i="1" s="1"/>
  <c r="X21" i="1"/>
  <c r="T21" i="1"/>
  <c r="M21" i="1"/>
  <c r="AA21" i="1" s="1"/>
  <c r="L21" i="1"/>
  <c r="Z21" i="1" s="1"/>
  <c r="K21" i="1"/>
  <c r="Y21" i="1" s="1"/>
  <c r="J21" i="1"/>
  <c r="I21" i="1"/>
  <c r="W21" i="1" s="1"/>
  <c r="H21" i="1"/>
  <c r="V21" i="1" s="1"/>
  <c r="G21" i="1"/>
  <c r="U21" i="1" s="1"/>
  <c r="F21" i="1"/>
  <c r="E21" i="1"/>
  <c r="S21" i="1" s="1"/>
  <c r="Z20" i="1"/>
  <c r="V20" i="1"/>
  <c r="M20" i="1"/>
  <c r="AA20" i="1" s="1"/>
  <c r="L20" i="1"/>
  <c r="K20" i="1"/>
  <c r="Y20" i="1" s="1"/>
  <c r="J20" i="1"/>
  <c r="X20" i="1" s="1"/>
  <c r="I20" i="1"/>
  <c r="W20" i="1" s="1"/>
  <c r="H20" i="1"/>
  <c r="G20" i="1"/>
  <c r="U20" i="1" s="1"/>
  <c r="F20" i="1"/>
  <c r="T20" i="1" s="1"/>
  <c r="E20" i="1"/>
  <c r="S20" i="1" s="1"/>
  <c r="X19" i="1"/>
  <c r="T19" i="1"/>
  <c r="M19" i="1"/>
  <c r="AA19" i="1" s="1"/>
  <c r="L19" i="1"/>
  <c r="Z19" i="1" s="1"/>
  <c r="K19" i="1"/>
  <c r="Y19" i="1" s="1"/>
  <c r="J19" i="1"/>
  <c r="I19" i="1"/>
  <c r="W19" i="1" s="1"/>
  <c r="H19" i="1"/>
  <c r="V19" i="1" s="1"/>
  <c r="G19" i="1"/>
  <c r="U19" i="1" s="1"/>
  <c r="F19" i="1"/>
  <c r="E19" i="1"/>
  <c r="S19" i="1" s="1"/>
  <c r="Z18" i="1"/>
  <c r="V18" i="1"/>
  <c r="M18" i="1"/>
  <c r="AA18" i="1" s="1"/>
  <c r="L18" i="1"/>
  <c r="K18" i="1"/>
  <c r="Y18" i="1" s="1"/>
  <c r="J18" i="1"/>
  <c r="I18" i="1"/>
  <c r="X18" i="1" s="1"/>
  <c r="H18" i="1"/>
  <c r="G18" i="1"/>
  <c r="U18" i="1" s="1"/>
  <c r="F18" i="1"/>
  <c r="E18" i="1"/>
  <c r="T18" i="1" s="1"/>
  <c r="X17" i="1"/>
  <c r="T17" i="1"/>
  <c r="M17" i="1"/>
  <c r="AA17" i="1" s="1"/>
  <c r="L17" i="1"/>
  <c r="K17" i="1"/>
  <c r="Z17" i="1" s="1"/>
  <c r="J17" i="1"/>
  <c r="I17" i="1"/>
  <c r="W17" i="1" s="1"/>
  <c r="H17" i="1"/>
  <c r="G17" i="1"/>
  <c r="V17" i="1" s="1"/>
  <c r="F17" i="1"/>
  <c r="E17" i="1"/>
  <c r="S17" i="1" s="1"/>
  <c r="Z16" i="1"/>
  <c r="V16" i="1"/>
  <c r="M16" i="1"/>
  <c r="AA16" i="1" s="1"/>
  <c r="L16" i="1"/>
  <c r="K16" i="1"/>
  <c r="Y16" i="1" s="1"/>
  <c r="J16" i="1"/>
  <c r="I16" i="1"/>
  <c r="X16" i="1" s="1"/>
  <c r="H16" i="1"/>
  <c r="G16" i="1"/>
  <c r="U16" i="1" s="1"/>
  <c r="F16" i="1"/>
  <c r="E16" i="1"/>
  <c r="T16" i="1" s="1"/>
  <c r="X15" i="1"/>
  <c r="T15" i="1"/>
  <c r="M15" i="1"/>
  <c r="AA15" i="1" s="1"/>
  <c r="L15" i="1"/>
  <c r="K15" i="1"/>
  <c r="Z15" i="1" s="1"/>
  <c r="J15" i="1"/>
  <c r="I15" i="1"/>
  <c r="W15" i="1" s="1"/>
  <c r="H15" i="1"/>
  <c r="G15" i="1"/>
  <c r="V15" i="1" s="1"/>
  <c r="F15" i="1"/>
  <c r="E15" i="1"/>
  <c r="S15" i="1" s="1"/>
  <c r="W14" i="1"/>
  <c r="S14" i="1"/>
  <c r="J14" i="1"/>
  <c r="I14" i="1"/>
  <c r="X14" i="1" s="1"/>
  <c r="H14" i="1"/>
  <c r="V14" i="1" s="1"/>
  <c r="G14" i="1"/>
  <c r="U14" i="1" s="1"/>
  <c r="F14" i="1"/>
  <c r="E14" i="1"/>
  <c r="T14" i="1" s="1"/>
  <c r="Z13" i="1"/>
  <c r="V13" i="1"/>
  <c r="M13" i="1"/>
  <c r="AA13" i="1" s="1"/>
  <c r="L13" i="1"/>
  <c r="K13" i="1"/>
  <c r="Y13" i="1" s="1"/>
  <c r="J13" i="1"/>
  <c r="I13" i="1"/>
  <c r="X13" i="1" s="1"/>
  <c r="H13" i="1"/>
  <c r="G13" i="1"/>
  <c r="U13" i="1" s="1"/>
  <c r="F13" i="1"/>
  <c r="E13" i="1"/>
  <c r="T13" i="1" s="1"/>
  <c r="X12" i="1"/>
  <c r="T12" i="1"/>
  <c r="M12" i="1"/>
  <c r="AA12" i="1" s="1"/>
  <c r="L12" i="1"/>
  <c r="K12" i="1"/>
  <c r="Z12" i="1" s="1"/>
  <c r="J12" i="1"/>
  <c r="I12" i="1"/>
  <c r="W12" i="1" s="1"/>
  <c r="H12" i="1"/>
  <c r="G12" i="1"/>
  <c r="V12" i="1" s="1"/>
  <c r="F12" i="1"/>
  <c r="E12" i="1"/>
  <c r="S12" i="1" s="1"/>
  <c r="Z11" i="1"/>
  <c r="V11" i="1"/>
  <c r="M11" i="1"/>
  <c r="AA11" i="1" s="1"/>
  <c r="L11" i="1"/>
  <c r="K11" i="1"/>
  <c r="Y11" i="1" s="1"/>
  <c r="J11" i="1"/>
  <c r="I11" i="1"/>
  <c r="X11" i="1" s="1"/>
  <c r="H11" i="1"/>
  <c r="G11" i="1"/>
  <c r="U11" i="1" s="1"/>
  <c r="F11" i="1"/>
  <c r="E11" i="1"/>
  <c r="T11" i="1" s="1"/>
  <c r="X10" i="1"/>
  <c r="T10" i="1"/>
  <c r="M10" i="1"/>
  <c r="AA10" i="1" s="1"/>
  <c r="L10" i="1"/>
  <c r="K10" i="1"/>
  <c r="Z10" i="1" s="1"/>
  <c r="J10" i="1"/>
  <c r="I10" i="1"/>
  <c r="W10" i="1" s="1"/>
  <c r="H10" i="1"/>
  <c r="G10" i="1"/>
  <c r="V10" i="1" s="1"/>
  <c r="F10" i="1"/>
  <c r="E10" i="1"/>
  <c r="S10" i="1" s="1"/>
  <c r="Z9" i="1"/>
  <c r="V9" i="1"/>
  <c r="M9" i="1"/>
  <c r="AA9" i="1" s="1"/>
  <c r="L9" i="1"/>
  <c r="K9" i="1"/>
  <c r="Y9" i="1" s="1"/>
  <c r="J9" i="1"/>
  <c r="I9" i="1"/>
  <c r="X9" i="1" s="1"/>
  <c r="H9" i="1"/>
  <c r="G9" i="1"/>
  <c r="U9" i="1" s="1"/>
  <c r="F9" i="1"/>
  <c r="E9" i="1"/>
  <c r="T9" i="1" s="1"/>
  <c r="X8" i="1"/>
  <c r="T8" i="1"/>
  <c r="M8" i="1"/>
  <c r="AA8" i="1" s="1"/>
  <c r="L8" i="1"/>
  <c r="K8" i="1"/>
  <c r="Z8" i="1" s="1"/>
  <c r="J8" i="1"/>
  <c r="I8" i="1"/>
  <c r="W8" i="1" s="1"/>
  <c r="H8" i="1"/>
  <c r="G8" i="1"/>
  <c r="V8" i="1" s="1"/>
  <c r="F8" i="1"/>
  <c r="E8" i="1"/>
  <c r="S8" i="1" s="1"/>
  <c r="Z7" i="1"/>
  <c r="V7" i="1"/>
  <c r="M7" i="1"/>
  <c r="AA7" i="1" s="1"/>
  <c r="L7" i="1"/>
  <c r="K7" i="1"/>
  <c r="Y7" i="1" s="1"/>
  <c r="J7" i="1"/>
  <c r="I7" i="1"/>
  <c r="X7" i="1" s="1"/>
  <c r="H7" i="1"/>
  <c r="G7" i="1"/>
  <c r="U7" i="1" s="1"/>
  <c r="F7" i="1"/>
  <c r="E7" i="1"/>
  <c r="T7" i="1" s="1"/>
  <c r="X6" i="1"/>
  <c r="T6" i="1"/>
  <c r="M6" i="1"/>
  <c r="AA6" i="1" s="1"/>
  <c r="L6" i="1"/>
  <c r="K6" i="1"/>
  <c r="Z6" i="1" s="1"/>
  <c r="J6" i="1"/>
  <c r="I6" i="1"/>
  <c r="W6" i="1" s="1"/>
  <c r="H6" i="1"/>
  <c r="G6" i="1"/>
  <c r="V6" i="1" s="1"/>
  <c r="F6" i="1"/>
  <c r="E6" i="1"/>
  <c r="S6" i="1" s="1"/>
  <c r="Z5" i="1"/>
  <c r="V5" i="1"/>
  <c r="M5" i="1"/>
  <c r="AA5" i="1" s="1"/>
  <c r="L5" i="1"/>
  <c r="K5" i="1"/>
  <c r="Y5" i="1" s="1"/>
  <c r="J5" i="1"/>
  <c r="I5" i="1"/>
  <c r="X5" i="1" s="1"/>
  <c r="H5" i="1"/>
  <c r="G5" i="1"/>
  <c r="U5" i="1" s="1"/>
  <c r="F5" i="1"/>
  <c r="E5" i="1"/>
  <c r="T5" i="1" s="1"/>
  <c r="X4" i="1"/>
  <c r="T4" i="1"/>
  <c r="M4" i="1"/>
  <c r="AA4" i="1" s="1"/>
  <c r="L4" i="1"/>
  <c r="K4" i="1"/>
  <c r="Z4" i="1" s="1"/>
  <c r="J4" i="1"/>
  <c r="I4" i="1"/>
  <c r="W4" i="1" s="1"/>
  <c r="H4" i="1"/>
  <c r="G4" i="1"/>
  <c r="V4" i="1" s="1"/>
  <c r="F4" i="1"/>
  <c r="E4" i="1"/>
  <c r="S4" i="1" s="1"/>
  <c r="Z3" i="1"/>
  <c r="Z24" i="1" s="1"/>
  <c r="V3" i="1"/>
  <c r="M3" i="1"/>
  <c r="M25" i="1" s="1"/>
  <c r="L3" i="1"/>
  <c r="L50" i="1" s="1"/>
  <c r="K3" i="1"/>
  <c r="K24" i="1" s="1"/>
  <c r="J3" i="1"/>
  <c r="J24" i="1" s="1"/>
  <c r="I3" i="1"/>
  <c r="I25" i="1" s="1"/>
  <c r="H3" i="1"/>
  <c r="H50" i="1" s="1"/>
  <c r="G3" i="1"/>
  <c r="G24" i="1" s="1"/>
  <c r="F3" i="1"/>
  <c r="F24" i="1" s="1"/>
  <c r="E3" i="1"/>
  <c r="E25" i="1" s="1"/>
  <c r="V57" i="1" l="1"/>
  <c r="Z57" i="1"/>
  <c r="G67" i="1"/>
  <c r="K67" i="1"/>
  <c r="F68" i="1"/>
  <c r="J68" i="1"/>
  <c r="E69" i="1"/>
  <c r="I69" i="1"/>
  <c r="E84" i="1"/>
  <c r="I84" i="1"/>
  <c r="S57" i="1"/>
  <c r="W57" i="1"/>
  <c r="C67" i="1"/>
  <c r="H67" i="1"/>
  <c r="G68" i="1"/>
  <c r="K68" i="1"/>
  <c r="F69" i="1"/>
  <c r="J69" i="1"/>
  <c r="F84" i="1"/>
  <c r="J84" i="1"/>
  <c r="T57" i="1"/>
  <c r="X57" i="1"/>
  <c r="T58" i="1"/>
  <c r="X58" i="1"/>
  <c r="T59" i="1"/>
  <c r="X59" i="1"/>
  <c r="T60" i="1"/>
  <c r="X60" i="1"/>
  <c r="T61" i="1"/>
  <c r="X61" i="1"/>
  <c r="T62" i="1"/>
  <c r="X62" i="1"/>
  <c r="T63" i="1"/>
  <c r="X63" i="1"/>
  <c r="T64" i="1"/>
  <c r="X64" i="1"/>
  <c r="T65" i="1"/>
  <c r="X65" i="1"/>
  <c r="T66" i="1"/>
  <c r="X66" i="1"/>
  <c r="E67" i="1"/>
  <c r="I67" i="1"/>
  <c r="C68" i="1"/>
  <c r="H68" i="1"/>
  <c r="G69" i="1"/>
  <c r="K69" i="1"/>
  <c r="C84" i="1"/>
  <c r="U57" i="1"/>
  <c r="Y57" i="1"/>
  <c r="C69" i="1"/>
  <c r="H69" i="1"/>
  <c r="V24" i="1"/>
  <c r="S3" i="1"/>
  <c r="W3" i="1"/>
  <c r="AA3" i="1"/>
  <c r="U4" i="1"/>
  <c r="Y4" i="1"/>
  <c r="S5" i="1"/>
  <c r="W5" i="1"/>
  <c r="U6" i="1"/>
  <c r="Y6" i="1"/>
  <c r="S7" i="1"/>
  <c r="W7" i="1"/>
  <c r="U8" i="1"/>
  <c r="Y8" i="1"/>
  <c r="S9" i="1"/>
  <c r="W9" i="1"/>
  <c r="U10" i="1"/>
  <c r="Y10" i="1"/>
  <c r="S11" i="1"/>
  <c r="W11" i="1"/>
  <c r="U12" i="1"/>
  <c r="Y12" i="1"/>
  <c r="S13" i="1"/>
  <c r="W13" i="1"/>
  <c r="U15" i="1"/>
  <c r="Y15" i="1"/>
  <c r="S16" i="1"/>
  <c r="W16" i="1"/>
  <c r="U17" i="1"/>
  <c r="Y17" i="1"/>
  <c r="S18" i="1"/>
  <c r="W18" i="1"/>
  <c r="F23" i="1"/>
  <c r="J23" i="1"/>
  <c r="H24" i="1"/>
  <c r="L24" i="1"/>
  <c r="F25" i="1"/>
  <c r="J25" i="1"/>
  <c r="C46" i="1"/>
  <c r="G46" i="1"/>
  <c r="K46" i="1"/>
  <c r="E47" i="1"/>
  <c r="I47" i="1"/>
  <c r="M47" i="1"/>
  <c r="C48" i="1"/>
  <c r="G48" i="1"/>
  <c r="K48" i="1"/>
  <c r="E50" i="1"/>
  <c r="I50" i="1"/>
  <c r="M50" i="1"/>
  <c r="T3" i="1"/>
  <c r="X3" i="1"/>
  <c r="G23" i="1"/>
  <c r="K23" i="1"/>
  <c r="V23" i="1"/>
  <c r="Z23" i="1"/>
  <c r="E24" i="1"/>
  <c r="I24" i="1"/>
  <c r="M24" i="1"/>
  <c r="G25" i="1"/>
  <c r="K25" i="1"/>
  <c r="V25" i="1"/>
  <c r="Z25" i="1"/>
  <c r="H46" i="1"/>
  <c r="L46" i="1"/>
  <c r="F47" i="1"/>
  <c r="J47" i="1"/>
  <c r="H48" i="1"/>
  <c r="L48" i="1"/>
  <c r="F50" i="1"/>
  <c r="J50" i="1"/>
  <c r="U3" i="1"/>
  <c r="Y3" i="1"/>
  <c r="H23" i="1"/>
  <c r="L23" i="1"/>
  <c r="H25" i="1"/>
  <c r="L25" i="1"/>
  <c r="E46" i="1"/>
  <c r="I46" i="1"/>
  <c r="M46" i="1"/>
  <c r="C47" i="1"/>
  <c r="G50" i="1"/>
  <c r="K50" i="1"/>
  <c r="V50" i="1"/>
  <c r="Z50" i="1"/>
  <c r="E23" i="1"/>
  <c r="I23" i="1"/>
  <c r="M23" i="1"/>
  <c r="F46" i="1"/>
  <c r="J46" i="1"/>
  <c r="U84" i="1" l="1"/>
  <c r="U69" i="1"/>
  <c r="U68" i="1"/>
  <c r="U67" i="1"/>
  <c r="W68" i="1"/>
  <c r="W67" i="1"/>
  <c r="W84" i="1"/>
  <c r="W69" i="1"/>
  <c r="S68" i="1"/>
  <c r="S67" i="1"/>
  <c r="S84" i="1"/>
  <c r="S69" i="1"/>
  <c r="X67" i="1"/>
  <c r="X84" i="1"/>
  <c r="X69" i="1"/>
  <c r="X68" i="1"/>
  <c r="Z84" i="1"/>
  <c r="Z69" i="1"/>
  <c r="Z68" i="1"/>
  <c r="Z67" i="1"/>
  <c r="Y84" i="1"/>
  <c r="Y69" i="1"/>
  <c r="Y68" i="1"/>
  <c r="Y67" i="1"/>
  <c r="T67" i="1"/>
  <c r="T84" i="1"/>
  <c r="T69" i="1"/>
  <c r="T68" i="1"/>
  <c r="V84" i="1"/>
  <c r="V69" i="1"/>
  <c r="V68" i="1"/>
  <c r="V67" i="1"/>
  <c r="AA50" i="1"/>
  <c r="AA25" i="1"/>
  <c r="AA23" i="1"/>
  <c r="AA24" i="1"/>
  <c r="T25" i="1"/>
  <c r="T23" i="1"/>
  <c r="T24" i="1"/>
  <c r="T50" i="1"/>
  <c r="W50" i="1"/>
  <c r="W25" i="1"/>
  <c r="W23" i="1"/>
  <c r="W24" i="1"/>
  <c r="U24" i="1"/>
  <c r="U50" i="1"/>
  <c r="U25" i="1"/>
  <c r="U23" i="1"/>
  <c r="S50" i="1"/>
  <c r="S25" i="1"/>
  <c r="S23" i="1"/>
  <c r="S24" i="1"/>
  <c r="X25" i="1"/>
  <c r="X23" i="1"/>
  <c r="X24" i="1"/>
  <c r="X50" i="1"/>
  <c r="Y24" i="1"/>
  <c r="Y50" i="1"/>
  <c r="Y25" i="1"/>
  <c r="Y23" i="1"/>
</calcChain>
</file>

<file path=xl/sharedStrings.xml><?xml version="1.0" encoding="utf-8"?>
<sst xmlns="http://schemas.openxmlformats.org/spreadsheetml/2006/main" count="65" uniqueCount="22">
  <si>
    <t>4cm animals</t>
  </si>
  <si>
    <t>Limb Length (cm)</t>
  </si>
  <si>
    <t>DPA</t>
  </si>
  <si>
    <t>Growth Rate (cm/day)</t>
  </si>
  <si>
    <t>Unamputated</t>
  </si>
  <si>
    <t>AVG</t>
  </si>
  <si>
    <t>Sdev</t>
  </si>
  <si>
    <t>SEM</t>
  </si>
  <si>
    <t>Regenerating</t>
  </si>
  <si>
    <t>TTEST</t>
  </si>
  <si>
    <t>note: data from 10 cm animals is located in Figure 1-source data 1</t>
  </si>
  <si>
    <t>20cm animals</t>
  </si>
  <si>
    <t>Ttest - Pvalue</t>
  </si>
  <si>
    <t>Figure 1C</t>
  </si>
  <si>
    <t>4cm</t>
  </si>
  <si>
    <t>10cm</t>
  </si>
  <si>
    <t>20cm</t>
  </si>
  <si>
    <t>Limb Length</t>
  </si>
  <si>
    <t>Growth Rate</t>
  </si>
  <si>
    <t>Blastema Stage</t>
  </si>
  <si>
    <t>Early Tiny Limb Stage</t>
  </si>
  <si>
    <t>Late Tiny Limb 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</si>
</sst>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4" fontId="0" fillId="2" borderId="0" xfId="0" applyNumberFormat="1" applyFill="1"/>
    <xf numFmtId="165" fontId="0" fillId="2" borderId="0" xfId="0" applyNumberFormat="1" applyFill="1"/>
    <xf numFmtId="0" fontId="0" fillId="2" borderId="0" xfId="0" applyFill="1"/>
    <xf numFmtId="164" fontId="0" fillId="0" borderId="1" xfId="0" applyNumberForma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3" borderId="0" xfId="0" applyFont="1" applyFill="1"/>
    <xf numFmtId="0" fontId="4" fillId="4" borderId="0" xfId="0" applyFont="1" applyFill="1"/>
    <xf numFmtId="0" fontId="2" fillId="0" borderId="1" xfId="0" applyFont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0" borderId="1" xfId="0" applyFont="1" applyBorder="1"/>
    <xf numFmtId="0" fontId="5" fillId="0" borderId="3" xfId="0" applyFont="1" applyBorder="1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0" fontId="0" fillId="6" borderId="1" xfId="0" applyFill="1" applyBorder="1"/>
    <xf numFmtId="0" fontId="0" fillId="6" borderId="0" xfId="0" applyFill="1"/>
    <xf numFmtId="0" fontId="1" fillId="6" borderId="1" xfId="1" applyFill="1" applyBorder="1"/>
    <xf numFmtId="0" fontId="1" fillId="6" borderId="0" xfId="1" applyFill="1"/>
    <xf numFmtId="0" fontId="0" fillId="7" borderId="0" xfId="0" applyFill="1"/>
    <xf numFmtId="0" fontId="0" fillId="8" borderId="1" xfId="0" applyFill="1" applyBorder="1"/>
    <xf numFmtId="0" fontId="0" fillId="8" borderId="0" xfId="0" applyFill="1"/>
    <xf numFmtId="0" fontId="0" fillId="9" borderId="0" xfId="0" applyFill="1"/>
    <xf numFmtId="0" fontId="0" fillId="9" borderId="1" xfId="0" applyFill="1" applyBorder="1"/>
    <xf numFmtId="0" fontId="1" fillId="8" borderId="1" xfId="1" applyFill="1" applyBorder="1"/>
    <xf numFmtId="0" fontId="1" fillId="8" borderId="0" xfId="1" applyFill="1"/>
    <xf numFmtId="0" fontId="1" fillId="9" borderId="1" xfId="1" applyFill="1" applyBorder="1"/>
    <xf numFmtId="0" fontId="1" fillId="9" borderId="0" xfId="1" applyFill="1"/>
    <xf numFmtId="0" fontId="0" fillId="0" borderId="0" xfId="0" applyBorder="1"/>
    <xf numFmtId="0" fontId="2" fillId="0" borderId="0" xfId="0" applyFont="1" applyBorder="1" applyAlignment="1">
      <alignment horizontal="center"/>
    </xf>
  </cellXfs>
  <cellStyles count="2">
    <cellStyle name="Normal" xfId="0" builtinId="0"/>
    <cellStyle name="Normal 2" xfId="1" xr:uid="{946F7381-83BC-BB41-93DC-6B630A0D0F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91851-4AF0-FD4B-917F-C36C20D82548}">
  <dimension ref="A1:AA114"/>
  <sheetViews>
    <sheetView tabSelected="1" topLeftCell="A42" workbookViewId="0">
      <selection activeCell="D120" sqref="D120"/>
    </sheetView>
  </sheetViews>
  <sheetFormatPr baseColWidth="10" defaultRowHeight="16" x14ac:dyDescent="0.2"/>
  <sheetData>
    <row r="1" spans="1:27" ht="1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x14ac:dyDescent="0.2">
      <c r="A2" s="2" t="s">
        <v>1</v>
      </c>
      <c r="B2" s="3" t="s">
        <v>2</v>
      </c>
      <c r="C2" s="3">
        <v>0</v>
      </c>
      <c r="D2" s="3">
        <v>0</v>
      </c>
      <c r="E2" s="3">
        <v>21</v>
      </c>
      <c r="F2" s="3">
        <v>23</v>
      </c>
      <c r="G2" s="3">
        <v>30</v>
      </c>
      <c r="H2" s="3">
        <v>34</v>
      </c>
      <c r="I2" s="3">
        <v>44</v>
      </c>
      <c r="J2" s="3">
        <v>48</v>
      </c>
      <c r="K2" s="3">
        <v>51</v>
      </c>
      <c r="L2" s="3">
        <v>69</v>
      </c>
      <c r="M2" s="3">
        <v>76</v>
      </c>
      <c r="O2" s="2" t="s">
        <v>3</v>
      </c>
      <c r="P2" s="3" t="s">
        <v>2</v>
      </c>
      <c r="Q2" s="3">
        <v>0</v>
      </c>
      <c r="R2" s="3">
        <v>0</v>
      </c>
      <c r="S2" s="3">
        <v>21</v>
      </c>
      <c r="T2" s="3">
        <v>23</v>
      </c>
      <c r="U2" s="3">
        <v>30</v>
      </c>
      <c r="V2" s="3">
        <v>34</v>
      </c>
      <c r="W2" s="3">
        <v>44</v>
      </c>
      <c r="X2" s="3">
        <v>48</v>
      </c>
      <c r="Y2" s="3">
        <v>51</v>
      </c>
      <c r="Z2" s="3">
        <v>69</v>
      </c>
      <c r="AA2" s="3">
        <v>76</v>
      </c>
    </row>
    <row r="3" spans="1:27" x14ac:dyDescent="0.2">
      <c r="A3" s="2"/>
      <c r="B3" s="4" t="s">
        <v>4</v>
      </c>
      <c r="C3">
        <v>1</v>
      </c>
      <c r="D3" s="5"/>
      <c r="E3" s="5">
        <f>(5+8)/10</f>
        <v>1.3</v>
      </c>
      <c r="F3" s="5">
        <f>(6+8)/10</f>
        <v>1.4</v>
      </c>
      <c r="G3" s="5">
        <f>(8+10)/10</f>
        <v>1.8</v>
      </c>
      <c r="H3" s="5">
        <f>(8+11)/10</f>
        <v>1.9</v>
      </c>
      <c r="I3" s="5">
        <f>(9+12)/10</f>
        <v>2.1</v>
      </c>
      <c r="J3" s="5">
        <f>(9+12)/10</f>
        <v>2.1</v>
      </c>
      <c r="K3" s="5">
        <f>(9+13)/10</f>
        <v>2.2000000000000002</v>
      </c>
      <c r="L3" s="5">
        <f>(10+14)/10</f>
        <v>2.4</v>
      </c>
      <c r="M3" s="5">
        <f>(11+16)/10</f>
        <v>2.7</v>
      </c>
      <c r="O3" s="2"/>
      <c r="P3" s="4" t="s">
        <v>4</v>
      </c>
      <c r="R3" s="5"/>
      <c r="S3" s="6">
        <f>(E3-C3)/(E$2-C$2)</f>
        <v>1.4285714285714287E-2</v>
      </c>
      <c r="T3" s="6">
        <f>(F3-E3)/(F$2-E$2)</f>
        <v>4.9999999999999933E-2</v>
      </c>
      <c r="U3" s="6">
        <f t="shared" ref="U3:AA18" si="0">(G3-F3)/(G$2-F$2)</f>
        <v>5.7142857142857162E-2</v>
      </c>
      <c r="V3" s="6">
        <f t="shared" si="0"/>
        <v>2.4999999999999967E-2</v>
      </c>
      <c r="W3" s="6">
        <f t="shared" si="0"/>
        <v>2.0000000000000018E-2</v>
      </c>
      <c r="X3" s="6">
        <f t="shared" si="0"/>
        <v>0</v>
      </c>
      <c r="Y3" s="6">
        <f t="shared" si="0"/>
        <v>3.3333333333333361E-2</v>
      </c>
      <c r="Z3" s="6">
        <f t="shared" si="0"/>
        <v>1.1111111111111096E-2</v>
      </c>
      <c r="AA3" s="6">
        <f t="shared" si="0"/>
        <v>4.2857142857142892E-2</v>
      </c>
    </row>
    <row r="4" spans="1:27" x14ac:dyDescent="0.2">
      <c r="A4" s="2"/>
      <c r="B4" s="4"/>
      <c r="C4">
        <v>0.8</v>
      </c>
      <c r="E4">
        <f>(5+9)/10</f>
        <v>1.4</v>
      </c>
      <c r="F4">
        <f>(6+9)/10</f>
        <v>1.5</v>
      </c>
      <c r="G4">
        <f>(7+10)/10</f>
        <v>1.7</v>
      </c>
      <c r="H4">
        <f>(8+11)/10</f>
        <v>1.9</v>
      </c>
      <c r="I4">
        <f>(8+13)/10</f>
        <v>2.1</v>
      </c>
      <c r="J4">
        <f>(10+14)/10</f>
        <v>2.4</v>
      </c>
      <c r="K4">
        <f>(9+13)/10</f>
        <v>2.2000000000000002</v>
      </c>
      <c r="L4">
        <f>(11+16)/10</f>
        <v>2.7</v>
      </c>
      <c r="M4">
        <f>(11+17)/10</f>
        <v>2.8</v>
      </c>
      <c r="O4" s="2"/>
      <c r="P4" s="4"/>
      <c r="S4" s="6">
        <f t="shared" ref="S4:S22" si="1">(E4-C4)/(E$2-C$2)</f>
        <v>2.8571428571428564E-2</v>
      </c>
      <c r="T4" s="6">
        <f t="shared" ref="T4:AA22" si="2">(F4-E4)/(F$2-E$2)</f>
        <v>5.0000000000000044E-2</v>
      </c>
      <c r="U4" s="6">
        <f t="shared" si="0"/>
        <v>2.8571428571428564E-2</v>
      </c>
      <c r="V4" s="6">
        <f t="shared" si="0"/>
        <v>4.9999999999999989E-2</v>
      </c>
      <c r="W4" s="6">
        <f t="shared" si="0"/>
        <v>2.0000000000000018E-2</v>
      </c>
      <c r="X4" s="6">
        <f t="shared" si="0"/>
        <v>7.4999999999999956E-2</v>
      </c>
      <c r="Y4" s="6">
        <f t="shared" si="0"/>
        <v>-6.6666666666666582E-2</v>
      </c>
      <c r="Z4" s="6">
        <f t="shared" si="0"/>
        <v>2.7777777777777776E-2</v>
      </c>
      <c r="AA4" s="6">
        <f t="shared" si="0"/>
        <v>1.4285714285714235E-2</v>
      </c>
    </row>
    <row r="5" spans="1:27" x14ac:dyDescent="0.2">
      <c r="A5" s="2"/>
      <c r="B5" s="4"/>
      <c r="C5">
        <v>1.1000000000000001</v>
      </c>
      <c r="E5">
        <f>(7+9)/10</f>
        <v>1.6</v>
      </c>
      <c r="F5">
        <f>(6+9)/10</f>
        <v>1.5</v>
      </c>
      <c r="G5">
        <f>(7+11)/10</f>
        <v>1.8</v>
      </c>
      <c r="H5">
        <f>(8+11)/10</f>
        <v>1.9</v>
      </c>
      <c r="I5">
        <f>(9+13)/10</f>
        <v>2.2000000000000002</v>
      </c>
      <c r="J5">
        <f>(9+13)/10</f>
        <v>2.2000000000000002</v>
      </c>
      <c r="K5">
        <f>(10+13)/10</f>
        <v>2.2999999999999998</v>
      </c>
      <c r="L5">
        <f>(11+16)/10</f>
        <v>2.7</v>
      </c>
      <c r="M5">
        <f>(12+16)/10</f>
        <v>2.8</v>
      </c>
      <c r="O5" s="2"/>
      <c r="P5" s="4"/>
      <c r="S5" s="6">
        <f t="shared" si="1"/>
        <v>2.3809523809523808E-2</v>
      </c>
      <c r="T5" s="6">
        <f t="shared" si="2"/>
        <v>-5.0000000000000044E-2</v>
      </c>
      <c r="U5" s="6">
        <f t="shared" si="0"/>
        <v>4.2857142857142864E-2</v>
      </c>
      <c r="V5" s="6">
        <f t="shared" si="0"/>
        <v>2.4999999999999967E-2</v>
      </c>
      <c r="W5" s="6">
        <f t="shared" si="0"/>
        <v>3.0000000000000027E-2</v>
      </c>
      <c r="X5" s="6">
        <f t="shared" si="0"/>
        <v>0</v>
      </c>
      <c r="Y5" s="6">
        <f t="shared" si="0"/>
        <v>3.3333333333333215E-2</v>
      </c>
      <c r="Z5" s="6">
        <f t="shared" si="0"/>
        <v>2.222222222222224E-2</v>
      </c>
      <c r="AA5" s="6">
        <f t="shared" si="0"/>
        <v>1.4285714285714235E-2</v>
      </c>
    </row>
    <row r="6" spans="1:27" x14ac:dyDescent="0.2">
      <c r="A6" s="2"/>
      <c r="B6" s="4"/>
      <c r="C6">
        <v>0.9</v>
      </c>
      <c r="E6">
        <f>(6+8)/10</f>
        <v>1.4</v>
      </c>
      <c r="F6">
        <f>(8+10)/10</f>
        <v>1.8</v>
      </c>
      <c r="G6">
        <f>(10+11)/10</f>
        <v>2.1</v>
      </c>
      <c r="H6">
        <f>(9+12)/10</f>
        <v>2.1</v>
      </c>
      <c r="I6">
        <f>(11+13)/10</f>
        <v>2.4</v>
      </c>
      <c r="J6">
        <f>(13+14)/10</f>
        <v>2.7</v>
      </c>
      <c r="K6">
        <f>(10+14)/10</f>
        <v>2.4</v>
      </c>
      <c r="L6">
        <f>(12+16)/10</f>
        <v>2.8</v>
      </c>
      <c r="M6">
        <f>(13+18)/10</f>
        <v>3.1</v>
      </c>
      <c r="O6" s="2"/>
      <c r="P6" s="4"/>
      <c r="S6" s="6">
        <f t="shared" si="1"/>
        <v>2.3809523809523805E-2</v>
      </c>
      <c r="T6" s="6">
        <f t="shared" si="2"/>
        <v>0.20000000000000007</v>
      </c>
      <c r="U6" s="6">
        <f t="shared" si="0"/>
        <v>4.2857142857142864E-2</v>
      </c>
      <c r="V6" s="6">
        <f t="shared" si="0"/>
        <v>0</v>
      </c>
      <c r="W6" s="6">
        <f t="shared" si="0"/>
        <v>2.9999999999999982E-2</v>
      </c>
      <c r="X6" s="6">
        <f t="shared" si="0"/>
        <v>7.5000000000000067E-2</v>
      </c>
      <c r="Y6" s="6">
        <f t="shared" si="0"/>
        <v>-0.10000000000000009</v>
      </c>
      <c r="Z6" s="6">
        <f t="shared" si="0"/>
        <v>2.2222222222222216E-2</v>
      </c>
      <c r="AA6" s="6">
        <f t="shared" si="0"/>
        <v>4.2857142857142892E-2</v>
      </c>
    </row>
    <row r="7" spans="1:27" x14ac:dyDescent="0.2">
      <c r="A7" s="2"/>
      <c r="B7" s="4"/>
      <c r="C7">
        <v>1.1000000000000001</v>
      </c>
      <c r="E7">
        <f>(6+8)/10</f>
        <v>1.4</v>
      </c>
      <c r="F7">
        <f>(6+8)/10</f>
        <v>1.4</v>
      </c>
      <c r="G7">
        <f>(9+9)/10</f>
        <v>1.8</v>
      </c>
      <c r="H7">
        <f>(9+10)/10</f>
        <v>1.9</v>
      </c>
      <c r="I7">
        <f>(9+11)/10</f>
        <v>2</v>
      </c>
      <c r="J7">
        <f>(10+12)/10</f>
        <v>2.2000000000000002</v>
      </c>
      <c r="K7">
        <f>(10+12)/10</f>
        <v>2.2000000000000002</v>
      </c>
      <c r="L7">
        <f>(11+15)/10</f>
        <v>2.6</v>
      </c>
      <c r="M7">
        <f>(12+15)/10</f>
        <v>2.7</v>
      </c>
      <c r="O7" s="2"/>
      <c r="P7" s="4"/>
      <c r="S7" s="6">
        <f t="shared" si="1"/>
        <v>1.4285714285714277E-2</v>
      </c>
      <c r="T7" s="6">
        <f t="shared" si="2"/>
        <v>0</v>
      </c>
      <c r="U7" s="6">
        <f t="shared" si="0"/>
        <v>5.7142857142857162E-2</v>
      </c>
      <c r="V7" s="6">
        <f t="shared" si="0"/>
        <v>2.4999999999999967E-2</v>
      </c>
      <c r="W7" s="6">
        <f t="shared" si="0"/>
        <v>1.0000000000000009E-2</v>
      </c>
      <c r="X7" s="6">
        <f t="shared" si="0"/>
        <v>5.0000000000000044E-2</v>
      </c>
      <c r="Y7" s="6">
        <f t="shared" si="0"/>
        <v>0</v>
      </c>
      <c r="Z7" s="6">
        <f t="shared" si="0"/>
        <v>2.2222222222222216E-2</v>
      </c>
      <c r="AA7" s="6">
        <f t="shared" si="0"/>
        <v>1.4285714285714299E-2</v>
      </c>
    </row>
    <row r="8" spans="1:27" x14ac:dyDescent="0.2">
      <c r="A8" s="2"/>
      <c r="B8" s="4"/>
      <c r="C8">
        <v>1.1000000000000001</v>
      </c>
      <c r="D8" s="5"/>
      <c r="E8" s="5">
        <f>(5+7)/10</f>
        <v>1.2</v>
      </c>
      <c r="F8" s="5">
        <f>(6+7)/10</f>
        <v>1.3</v>
      </c>
      <c r="G8" s="5">
        <f>(8+9)/10</f>
        <v>1.7</v>
      </c>
      <c r="H8" s="5">
        <f>(8+10)/10</f>
        <v>1.8</v>
      </c>
      <c r="I8" s="5">
        <f>(8+10)/10</f>
        <v>1.8</v>
      </c>
      <c r="J8" s="5">
        <f>(9+11)/10</f>
        <v>2</v>
      </c>
      <c r="K8" s="5">
        <f>(8+11)/10</f>
        <v>1.9</v>
      </c>
      <c r="L8" s="5">
        <f>(9+12)/10</f>
        <v>2.1</v>
      </c>
      <c r="M8" s="5">
        <f>(9+13)/10</f>
        <v>2.2000000000000002</v>
      </c>
      <c r="O8" s="2"/>
      <c r="P8" s="4"/>
      <c r="R8" s="5"/>
      <c r="S8" s="6">
        <f t="shared" si="1"/>
        <v>4.7619047619047554E-3</v>
      </c>
      <c r="T8" s="6">
        <f t="shared" si="2"/>
        <v>5.0000000000000044E-2</v>
      </c>
      <c r="U8" s="6">
        <f t="shared" si="0"/>
        <v>5.7142857142857127E-2</v>
      </c>
      <c r="V8" s="6">
        <f t="shared" si="0"/>
        <v>2.5000000000000022E-2</v>
      </c>
      <c r="W8" s="6">
        <f t="shared" si="0"/>
        <v>0</v>
      </c>
      <c r="X8" s="6">
        <f t="shared" si="0"/>
        <v>4.9999999999999989E-2</v>
      </c>
      <c r="Y8" s="6">
        <f t="shared" si="0"/>
        <v>-3.3333333333333361E-2</v>
      </c>
      <c r="Z8" s="6">
        <f t="shared" si="0"/>
        <v>1.111111111111112E-2</v>
      </c>
      <c r="AA8" s="6">
        <f t="shared" si="0"/>
        <v>1.4285714285714299E-2</v>
      </c>
    </row>
    <row r="9" spans="1:27" x14ac:dyDescent="0.2">
      <c r="A9" s="2"/>
      <c r="B9" s="4"/>
      <c r="C9">
        <v>0.9</v>
      </c>
      <c r="E9">
        <f>(6+9)/10</f>
        <v>1.5</v>
      </c>
      <c r="F9">
        <f>(7+9)/10</f>
        <v>1.6</v>
      </c>
      <c r="G9">
        <f>(9+12)/10</f>
        <v>2.1</v>
      </c>
      <c r="H9">
        <f>(10+12)/10</f>
        <v>2.2000000000000002</v>
      </c>
      <c r="I9">
        <f>(9+14)/10</f>
        <v>2.2999999999999998</v>
      </c>
      <c r="J9">
        <f>(10+16)/10</f>
        <v>2.6</v>
      </c>
      <c r="K9">
        <f>(10+15)/10</f>
        <v>2.5</v>
      </c>
      <c r="L9">
        <f>(12+18)/10</f>
        <v>3</v>
      </c>
      <c r="M9">
        <f>(14+19)/10</f>
        <v>3.3</v>
      </c>
      <c r="O9" s="2"/>
      <c r="P9" s="4"/>
      <c r="S9" s="6">
        <f t="shared" si="1"/>
        <v>2.8571428571428571E-2</v>
      </c>
      <c r="T9" s="6">
        <f t="shared" si="2"/>
        <v>5.0000000000000044E-2</v>
      </c>
      <c r="U9" s="6">
        <f t="shared" si="0"/>
        <v>7.1428571428571425E-2</v>
      </c>
      <c r="V9" s="6">
        <f t="shared" si="0"/>
        <v>2.5000000000000022E-2</v>
      </c>
      <c r="W9" s="6">
        <f t="shared" si="0"/>
        <v>9.9999999999999638E-3</v>
      </c>
      <c r="X9" s="6">
        <f t="shared" si="0"/>
        <v>7.5000000000000067E-2</v>
      </c>
      <c r="Y9" s="6">
        <f t="shared" si="0"/>
        <v>-3.3333333333333361E-2</v>
      </c>
      <c r="Z9" s="6">
        <f t="shared" si="0"/>
        <v>2.7777777777777776E-2</v>
      </c>
      <c r="AA9" s="6">
        <f t="shared" si="0"/>
        <v>4.285714285714283E-2</v>
      </c>
    </row>
    <row r="10" spans="1:27" x14ac:dyDescent="0.2">
      <c r="A10" s="2"/>
      <c r="B10" s="4"/>
      <c r="C10">
        <v>0.9</v>
      </c>
      <c r="E10">
        <f>(5+8)/10</f>
        <v>1.3</v>
      </c>
      <c r="F10">
        <f>(7+9)/10</f>
        <v>1.6</v>
      </c>
      <c r="G10" s="5">
        <f>(10+10)/10</f>
        <v>2</v>
      </c>
      <c r="H10" s="5">
        <f>(9+11)/10</f>
        <v>2</v>
      </c>
      <c r="I10" s="5">
        <f>(10+12)/10</f>
        <v>2.2000000000000002</v>
      </c>
      <c r="J10" s="5">
        <f>(11+14)/10</f>
        <v>2.5</v>
      </c>
      <c r="K10" s="5">
        <f>(11+14)/10</f>
        <v>2.5</v>
      </c>
      <c r="L10" s="5">
        <f>(12+16)/10</f>
        <v>2.8</v>
      </c>
      <c r="M10" s="5">
        <f>(13+16)/10</f>
        <v>2.9</v>
      </c>
      <c r="O10" s="2"/>
      <c r="P10" s="4"/>
      <c r="S10" s="6">
        <f t="shared" si="1"/>
        <v>1.9047619047619049E-2</v>
      </c>
      <c r="T10" s="6">
        <f t="shared" si="2"/>
        <v>0.15000000000000002</v>
      </c>
      <c r="U10" s="6">
        <f t="shared" si="0"/>
        <v>5.7142857142857127E-2</v>
      </c>
      <c r="V10" s="6">
        <f t="shared" si="0"/>
        <v>0</v>
      </c>
      <c r="W10" s="6">
        <f t="shared" si="0"/>
        <v>2.0000000000000018E-2</v>
      </c>
      <c r="X10" s="6">
        <f t="shared" si="0"/>
        <v>7.4999999999999956E-2</v>
      </c>
      <c r="Y10" s="6">
        <f t="shared" si="0"/>
        <v>0</v>
      </c>
      <c r="Z10" s="6">
        <f t="shared" si="0"/>
        <v>1.6666666666666656E-2</v>
      </c>
      <c r="AA10" s="6">
        <f t="shared" si="0"/>
        <v>1.4285714285714299E-2</v>
      </c>
    </row>
    <row r="11" spans="1:27" x14ac:dyDescent="0.2">
      <c r="A11" s="2"/>
      <c r="B11" s="4"/>
      <c r="C11">
        <v>1</v>
      </c>
      <c r="D11" s="5"/>
      <c r="E11" s="5">
        <f>(7+10)/10</f>
        <v>1.7</v>
      </c>
      <c r="F11" s="5">
        <f>(7+10)/10</f>
        <v>1.7</v>
      </c>
      <c r="G11" s="5">
        <f>(10+11)/10</f>
        <v>2.1</v>
      </c>
      <c r="H11" s="5">
        <f>(10+12)/10</f>
        <v>2.2000000000000002</v>
      </c>
      <c r="I11" s="5">
        <f>(11+14)/10</f>
        <v>2.5</v>
      </c>
      <c r="J11" s="5">
        <f>(11+15)/10</f>
        <v>2.6</v>
      </c>
      <c r="K11" s="5">
        <f>(10+15)/10</f>
        <v>2.5</v>
      </c>
      <c r="L11" s="5">
        <f>(11+17)/10</f>
        <v>2.8</v>
      </c>
      <c r="M11" s="5">
        <f>(12+18)/10</f>
        <v>3</v>
      </c>
      <c r="O11" s="2"/>
      <c r="P11" s="4"/>
      <c r="R11" s="5"/>
      <c r="S11" s="6">
        <f t="shared" si="1"/>
        <v>3.3333333333333333E-2</v>
      </c>
      <c r="T11" s="6">
        <f t="shared" si="2"/>
        <v>0</v>
      </c>
      <c r="U11" s="6">
        <f t="shared" si="0"/>
        <v>5.7142857142857162E-2</v>
      </c>
      <c r="V11" s="6">
        <f t="shared" si="0"/>
        <v>2.5000000000000022E-2</v>
      </c>
      <c r="W11" s="6">
        <f t="shared" si="0"/>
        <v>2.9999999999999982E-2</v>
      </c>
      <c r="X11" s="6">
        <f t="shared" si="0"/>
        <v>2.5000000000000022E-2</v>
      </c>
      <c r="Y11" s="6">
        <f t="shared" si="0"/>
        <v>-3.3333333333333361E-2</v>
      </c>
      <c r="Z11" s="6">
        <f t="shared" si="0"/>
        <v>1.6666666666666656E-2</v>
      </c>
      <c r="AA11" s="6">
        <f t="shared" si="0"/>
        <v>2.8571428571428598E-2</v>
      </c>
    </row>
    <row r="12" spans="1:27" x14ac:dyDescent="0.2">
      <c r="A12" s="2"/>
      <c r="B12" s="4"/>
      <c r="C12">
        <v>1.2</v>
      </c>
      <c r="E12">
        <f>(7+9)/10</f>
        <v>1.6</v>
      </c>
      <c r="F12">
        <f>(8+11)/10</f>
        <v>1.9</v>
      </c>
      <c r="G12">
        <f>(9+12)/10</f>
        <v>2.1</v>
      </c>
      <c r="H12">
        <f>(10+13)/10</f>
        <v>2.2999999999999998</v>
      </c>
      <c r="I12">
        <f>(11+13)/10</f>
        <v>2.4</v>
      </c>
      <c r="J12">
        <f>(11+15)/10</f>
        <v>2.6</v>
      </c>
      <c r="K12">
        <f>(11+14)/10</f>
        <v>2.5</v>
      </c>
      <c r="L12">
        <f>(13+17)/10</f>
        <v>3</v>
      </c>
      <c r="M12">
        <f>(12+17)/10</f>
        <v>2.9</v>
      </c>
      <c r="O12" s="2"/>
      <c r="P12" s="4"/>
      <c r="S12" s="6">
        <f t="shared" si="1"/>
        <v>1.9047619047619053E-2</v>
      </c>
      <c r="T12" s="6">
        <f t="shared" si="2"/>
        <v>0.14999999999999991</v>
      </c>
      <c r="U12" s="6">
        <f t="shared" si="0"/>
        <v>2.8571428571428598E-2</v>
      </c>
      <c r="V12" s="6">
        <f t="shared" si="0"/>
        <v>4.9999999999999933E-2</v>
      </c>
      <c r="W12" s="6">
        <f t="shared" si="0"/>
        <v>1.0000000000000009E-2</v>
      </c>
      <c r="X12" s="6">
        <f t="shared" si="0"/>
        <v>5.0000000000000044E-2</v>
      </c>
      <c r="Y12" s="6">
        <f t="shared" si="0"/>
        <v>-3.3333333333333361E-2</v>
      </c>
      <c r="Z12" s="6">
        <f t="shared" si="0"/>
        <v>2.7777777777777776E-2</v>
      </c>
      <c r="AA12" s="6">
        <f t="shared" si="0"/>
        <v>-1.4285714285714299E-2</v>
      </c>
    </row>
    <row r="13" spans="1:27" x14ac:dyDescent="0.2">
      <c r="A13" s="2"/>
      <c r="B13" s="4"/>
      <c r="C13">
        <v>1</v>
      </c>
      <c r="D13" s="5"/>
      <c r="E13" s="5">
        <f>(7+9)/10</f>
        <v>1.6</v>
      </c>
      <c r="F13" s="5">
        <f>(8+10)/10</f>
        <v>1.8</v>
      </c>
      <c r="G13" s="5">
        <f>(9+10)/10</f>
        <v>1.9</v>
      </c>
      <c r="H13" s="5">
        <f>(9+12)/10</f>
        <v>2.1</v>
      </c>
      <c r="I13" s="5">
        <f>(10+13)/10</f>
        <v>2.2999999999999998</v>
      </c>
      <c r="J13" s="5">
        <f>(10+14)/10</f>
        <v>2.4</v>
      </c>
      <c r="K13" s="5">
        <f>(10+14)/10</f>
        <v>2.4</v>
      </c>
      <c r="L13" s="5">
        <f>(12+16)/10</f>
        <v>2.8</v>
      </c>
      <c r="M13" s="5">
        <f>(13+17)/10</f>
        <v>3</v>
      </c>
      <c r="O13" s="2"/>
      <c r="P13" s="4"/>
      <c r="R13" s="5"/>
      <c r="S13" s="6">
        <f t="shared" si="1"/>
        <v>2.8571428571428574E-2</v>
      </c>
      <c r="T13" s="6">
        <f t="shared" si="2"/>
        <v>9.9999999999999978E-2</v>
      </c>
      <c r="U13" s="6">
        <f t="shared" si="0"/>
        <v>1.4285714285714266E-2</v>
      </c>
      <c r="V13" s="6">
        <f t="shared" si="0"/>
        <v>5.0000000000000044E-2</v>
      </c>
      <c r="W13" s="6">
        <f t="shared" si="0"/>
        <v>1.9999999999999973E-2</v>
      </c>
      <c r="X13" s="6">
        <f t="shared" si="0"/>
        <v>2.5000000000000022E-2</v>
      </c>
      <c r="Y13" s="6">
        <f t="shared" si="0"/>
        <v>0</v>
      </c>
      <c r="Z13" s="6">
        <f t="shared" si="0"/>
        <v>2.2222222222222216E-2</v>
      </c>
      <c r="AA13" s="6">
        <f t="shared" si="0"/>
        <v>2.8571428571428598E-2</v>
      </c>
    </row>
    <row r="14" spans="1:27" x14ac:dyDescent="0.2">
      <c r="A14" s="2"/>
      <c r="B14" s="4"/>
      <c r="C14">
        <v>1.4</v>
      </c>
      <c r="E14">
        <f>(7+11)/10</f>
        <v>1.8</v>
      </c>
      <c r="F14" s="5">
        <f>(9+11)/10</f>
        <v>2</v>
      </c>
      <c r="G14" s="5">
        <f>(11+13)/10</f>
        <v>2.4</v>
      </c>
      <c r="H14" s="5">
        <f>(10+13)/10</f>
        <v>2.2999999999999998</v>
      </c>
      <c r="I14" s="5">
        <f>(11+15)/10</f>
        <v>2.6</v>
      </c>
      <c r="J14" s="5">
        <f>(11+16)/10</f>
        <v>2.7</v>
      </c>
      <c r="K14" s="7"/>
      <c r="L14" s="7"/>
      <c r="M14" s="7"/>
      <c r="O14" s="2"/>
      <c r="P14" s="4"/>
      <c r="S14" s="6">
        <f t="shared" si="1"/>
        <v>1.9047619047619053E-2</v>
      </c>
      <c r="T14" s="6">
        <f t="shared" si="2"/>
        <v>9.9999999999999978E-2</v>
      </c>
      <c r="U14" s="6">
        <f t="shared" si="0"/>
        <v>5.7142857142857127E-2</v>
      </c>
      <c r="V14" s="6">
        <f t="shared" si="0"/>
        <v>-2.5000000000000022E-2</v>
      </c>
      <c r="W14" s="6">
        <f t="shared" si="0"/>
        <v>3.0000000000000027E-2</v>
      </c>
      <c r="X14" s="6">
        <f t="shared" si="0"/>
        <v>2.5000000000000022E-2</v>
      </c>
      <c r="Y14" s="8"/>
      <c r="Z14" s="8"/>
      <c r="AA14" s="8"/>
    </row>
    <row r="15" spans="1:27" x14ac:dyDescent="0.2">
      <c r="A15" s="2"/>
      <c r="B15" s="4"/>
      <c r="C15">
        <v>1</v>
      </c>
      <c r="D15" s="5"/>
      <c r="E15" s="5">
        <f>(7+10)/10</f>
        <v>1.7</v>
      </c>
      <c r="F15" s="5">
        <f>(8+11)/10</f>
        <v>1.9</v>
      </c>
      <c r="G15" s="5">
        <f>(9+13)/10</f>
        <v>2.2000000000000002</v>
      </c>
      <c r="H15" s="5">
        <f>(9+13)/10</f>
        <v>2.2000000000000002</v>
      </c>
      <c r="I15" s="5">
        <f>(9+14)/10</f>
        <v>2.2999999999999998</v>
      </c>
      <c r="J15" s="5">
        <f>(10+14)/10</f>
        <v>2.4</v>
      </c>
      <c r="K15" s="5">
        <f>(11+15)/10</f>
        <v>2.6</v>
      </c>
      <c r="L15" s="5">
        <f>(12+16)/10</f>
        <v>2.8</v>
      </c>
      <c r="M15" s="5">
        <f>(12+16)/10</f>
        <v>2.8</v>
      </c>
      <c r="O15" s="2"/>
      <c r="P15" s="4"/>
      <c r="R15" s="5"/>
      <c r="S15" s="6">
        <f t="shared" si="1"/>
        <v>3.3333333333333333E-2</v>
      </c>
      <c r="T15" s="6">
        <f t="shared" si="2"/>
        <v>9.9999999999999978E-2</v>
      </c>
      <c r="U15" s="6">
        <f t="shared" si="0"/>
        <v>4.2857142857142892E-2</v>
      </c>
      <c r="V15" s="6">
        <f t="shared" si="0"/>
        <v>0</v>
      </c>
      <c r="W15" s="6">
        <f t="shared" si="0"/>
        <v>9.9999999999999638E-3</v>
      </c>
      <c r="X15" s="6">
        <f t="shared" si="0"/>
        <v>2.5000000000000022E-2</v>
      </c>
      <c r="Y15" s="6">
        <f t="shared" si="0"/>
        <v>6.6666666666666721E-2</v>
      </c>
      <c r="Z15" s="6">
        <f t="shared" si="0"/>
        <v>1.1111111111111096E-2</v>
      </c>
      <c r="AA15" s="6">
        <f t="shared" si="0"/>
        <v>0</v>
      </c>
    </row>
    <row r="16" spans="1:27" x14ac:dyDescent="0.2">
      <c r="A16" s="2"/>
      <c r="B16" s="4"/>
      <c r="C16">
        <v>1.2</v>
      </c>
      <c r="E16">
        <f>(7+7)/10</f>
        <v>1.4</v>
      </c>
      <c r="F16">
        <f>(8+9)/10</f>
        <v>1.7</v>
      </c>
      <c r="G16">
        <f>(8+11)/10</f>
        <v>1.9</v>
      </c>
      <c r="H16">
        <f>(9+12)/10</f>
        <v>2.1</v>
      </c>
      <c r="I16">
        <f>(9+12)/10</f>
        <v>2.1</v>
      </c>
      <c r="J16">
        <f>(9+13)/10</f>
        <v>2.2000000000000002</v>
      </c>
      <c r="K16">
        <f>(9+13)/10</f>
        <v>2.2000000000000002</v>
      </c>
      <c r="L16">
        <f>(12+15)/10</f>
        <v>2.7</v>
      </c>
      <c r="M16">
        <f>(12+16)/10</f>
        <v>2.8</v>
      </c>
      <c r="O16" s="2"/>
      <c r="P16" s="4"/>
      <c r="S16" s="6">
        <f t="shared" si="1"/>
        <v>9.5238095238095212E-3</v>
      </c>
      <c r="T16" s="6">
        <f t="shared" si="2"/>
        <v>0.15000000000000002</v>
      </c>
      <c r="U16" s="6">
        <f t="shared" si="0"/>
        <v>2.8571428571428564E-2</v>
      </c>
      <c r="V16" s="6">
        <f t="shared" si="0"/>
        <v>5.0000000000000044E-2</v>
      </c>
      <c r="W16" s="6">
        <f t="shared" si="0"/>
        <v>0</v>
      </c>
      <c r="X16" s="6">
        <f t="shared" si="0"/>
        <v>2.5000000000000022E-2</v>
      </c>
      <c r="Y16" s="6">
        <f t="shared" si="0"/>
        <v>0</v>
      </c>
      <c r="Z16" s="6">
        <f t="shared" si="0"/>
        <v>2.7777777777777776E-2</v>
      </c>
      <c r="AA16" s="6">
        <f t="shared" si="0"/>
        <v>1.4285714285714235E-2</v>
      </c>
    </row>
    <row r="17" spans="1:27" x14ac:dyDescent="0.2">
      <c r="A17" s="2"/>
      <c r="B17" s="4"/>
      <c r="C17">
        <v>1.1000000000000001</v>
      </c>
      <c r="E17">
        <f>(6+9)/10</f>
        <v>1.5</v>
      </c>
      <c r="F17">
        <f>(6+10)/10</f>
        <v>1.6</v>
      </c>
      <c r="G17" s="5">
        <f>(9+11)/10</f>
        <v>2</v>
      </c>
      <c r="H17" s="5">
        <f>(9+11)/10</f>
        <v>2</v>
      </c>
      <c r="I17" s="5">
        <f>(10+12)/10</f>
        <v>2.2000000000000002</v>
      </c>
      <c r="J17" s="5">
        <f>(11+13)/10</f>
        <v>2.4</v>
      </c>
      <c r="K17" s="5">
        <f>(10+13)/10</f>
        <v>2.2999999999999998</v>
      </c>
      <c r="L17" s="5">
        <f>(11+16)/10</f>
        <v>2.7</v>
      </c>
      <c r="M17" s="5">
        <f>(13+16)/10</f>
        <v>2.9</v>
      </c>
      <c r="O17" s="2"/>
      <c r="P17" s="4"/>
      <c r="S17" s="6">
        <f t="shared" si="1"/>
        <v>1.9047619047619042E-2</v>
      </c>
      <c r="T17" s="6">
        <f t="shared" si="2"/>
        <v>5.0000000000000044E-2</v>
      </c>
      <c r="U17" s="6">
        <f t="shared" si="0"/>
        <v>5.7142857142857127E-2</v>
      </c>
      <c r="V17" s="6">
        <f t="shared" si="0"/>
        <v>0</v>
      </c>
      <c r="W17" s="6">
        <f t="shared" si="0"/>
        <v>2.0000000000000018E-2</v>
      </c>
      <c r="X17" s="6">
        <f t="shared" si="0"/>
        <v>4.9999999999999933E-2</v>
      </c>
      <c r="Y17" s="6">
        <f t="shared" si="0"/>
        <v>-3.3333333333333361E-2</v>
      </c>
      <c r="Z17" s="6">
        <f t="shared" si="0"/>
        <v>2.222222222222224E-2</v>
      </c>
      <c r="AA17" s="6">
        <f t="shared" si="0"/>
        <v>2.8571428571428532E-2</v>
      </c>
    </row>
    <row r="18" spans="1:27" x14ac:dyDescent="0.2">
      <c r="A18" s="2"/>
      <c r="B18" s="4"/>
      <c r="C18">
        <v>1</v>
      </c>
      <c r="D18" s="5"/>
      <c r="E18" s="5">
        <f>(6+8)/10</f>
        <v>1.4</v>
      </c>
      <c r="F18" s="5">
        <f>(8+10)/10</f>
        <v>1.8</v>
      </c>
      <c r="G18" s="5">
        <f>(8+10)/10</f>
        <v>1.8</v>
      </c>
      <c r="H18" s="5">
        <f>(9+11)/10</f>
        <v>2</v>
      </c>
      <c r="I18" s="5">
        <f>(9+11)/10</f>
        <v>2</v>
      </c>
      <c r="J18" s="5">
        <f>(9+13)/10</f>
        <v>2.2000000000000002</v>
      </c>
      <c r="K18" s="5">
        <f>(9+13)/10</f>
        <v>2.2000000000000002</v>
      </c>
      <c r="L18" s="5">
        <f>(12+16)/10</f>
        <v>2.8</v>
      </c>
      <c r="M18" s="5">
        <f>(13+17)/10</f>
        <v>3</v>
      </c>
      <c r="O18" s="2"/>
      <c r="P18" s="4"/>
      <c r="R18" s="5"/>
      <c r="S18" s="6">
        <f t="shared" si="1"/>
        <v>1.9047619047619042E-2</v>
      </c>
      <c r="T18" s="6">
        <f t="shared" si="2"/>
        <v>0.20000000000000007</v>
      </c>
      <c r="U18" s="6">
        <f t="shared" si="0"/>
        <v>0</v>
      </c>
      <c r="V18" s="6">
        <f t="shared" si="0"/>
        <v>4.9999999999999989E-2</v>
      </c>
      <c r="W18" s="6">
        <f t="shared" si="0"/>
        <v>0</v>
      </c>
      <c r="X18" s="6">
        <f t="shared" si="0"/>
        <v>5.0000000000000044E-2</v>
      </c>
      <c r="Y18" s="6">
        <f t="shared" si="0"/>
        <v>0</v>
      </c>
      <c r="Z18" s="6">
        <f t="shared" si="0"/>
        <v>3.3333333333333312E-2</v>
      </c>
      <c r="AA18" s="6">
        <f t="shared" si="0"/>
        <v>2.8571428571428598E-2</v>
      </c>
    </row>
    <row r="19" spans="1:27" x14ac:dyDescent="0.2">
      <c r="A19" s="2"/>
      <c r="B19" s="4"/>
      <c r="C19">
        <v>1.2</v>
      </c>
      <c r="E19">
        <f>(7+10)/10</f>
        <v>1.7</v>
      </c>
      <c r="F19">
        <f>(6+10)/10</f>
        <v>1.6</v>
      </c>
      <c r="G19">
        <f>(8+11)/10</f>
        <v>1.9</v>
      </c>
      <c r="H19">
        <f>(9+12)/10</f>
        <v>2.1</v>
      </c>
      <c r="I19">
        <f>(9+13)/10</f>
        <v>2.2000000000000002</v>
      </c>
      <c r="J19">
        <f>(10+14)/10</f>
        <v>2.4</v>
      </c>
      <c r="K19">
        <f>(10+14)/10</f>
        <v>2.4</v>
      </c>
      <c r="L19">
        <f>(11+16)/10</f>
        <v>2.7</v>
      </c>
      <c r="M19">
        <f>(11+16)/10</f>
        <v>2.7</v>
      </c>
      <c r="O19" s="2"/>
      <c r="P19" s="4"/>
      <c r="S19" s="6">
        <f t="shared" si="1"/>
        <v>2.3809523809523808E-2</v>
      </c>
      <c r="T19" s="6">
        <f t="shared" si="2"/>
        <v>-4.9999999999999933E-2</v>
      </c>
      <c r="U19" s="6">
        <f t="shared" si="2"/>
        <v>4.285714285714283E-2</v>
      </c>
      <c r="V19" s="6">
        <f t="shared" si="2"/>
        <v>5.0000000000000044E-2</v>
      </c>
      <c r="W19" s="6">
        <f t="shared" si="2"/>
        <v>1.0000000000000009E-2</v>
      </c>
      <c r="X19" s="6">
        <f t="shared" si="2"/>
        <v>4.9999999999999933E-2</v>
      </c>
      <c r="Y19" s="6">
        <f t="shared" si="2"/>
        <v>0</v>
      </c>
      <c r="Z19" s="6">
        <f t="shared" si="2"/>
        <v>1.666666666666668E-2</v>
      </c>
      <c r="AA19" s="6">
        <f t="shared" si="2"/>
        <v>0</v>
      </c>
    </row>
    <row r="20" spans="1:27" x14ac:dyDescent="0.2">
      <c r="A20" s="2"/>
      <c r="B20" s="4"/>
      <c r="C20">
        <v>0.9</v>
      </c>
      <c r="E20">
        <f>(6+10)/10</f>
        <v>1.6</v>
      </c>
      <c r="F20">
        <f>(7+11)/10</f>
        <v>1.8</v>
      </c>
      <c r="G20">
        <f>(8+13)/10</f>
        <v>2.1</v>
      </c>
      <c r="H20" s="5">
        <f>(8+12)/10</f>
        <v>2</v>
      </c>
      <c r="I20" s="5">
        <f>(8+14)/10</f>
        <v>2.2000000000000002</v>
      </c>
      <c r="J20" s="5">
        <f>(9+15)/10</f>
        <v>2.4</v>
      </c>
      <c r="K20" s="5">
        <f>(10+14)/10</f>
        <v>2.4</v>
      </c>
      <c r="L20" s="5">
        <f>(11+16)/10</f>
        <v>2.7</v>
      </c>
      <c r="M20" s="5">
        <f>(12+18)/10</f>
        <v>3</v>
      </c>
      <c r="O20" s="2"/>
      <c r="P20" s="4"/>
      <c r="S20" s="6">
        <f t="shared" si="1"/>
        <v>3.333333333333334E-2</v>
      </c>
      <c r="T20" s="6">
        <f t="shared" si="2"/>
        <v>9.9999999999999978E-2</v>
      </c>
      <c r="U20" s="6">
        <f t="shared" si="2"/>
        <v>4.2857142857142864E-2</v>
      </c>
      <c r="V20" s="6">
        <f t="shared" si="2"/>
        <v>-2.5000000000000022E-2</v>
      </c>
      <c r="W20" s="6">
        <f t="shared" si="2"/>
        <v>2.0000000000000018E-2</v>
      </c>
      <c r="X20" s="6">
        <f t="shared" si="2"/>
        <v>4.9999999999999933E-2</v>
      </c>
      <c r="Y20" s="6">
        <f t="shared" si="2"/>
        <v>0</v>
      </c>
      <c r="Z20" s="6">
        <f t="shared" si="2"/>
        <v>1.666666666666668E-2</v>
      </c>
      <c r="AA20" s="6">
        <f t="shared" si="2"/>
        <v>4.285714285714283E-2</v>
      </c>
    </row>
    <row r="21" spans="1:27" x14ac:dyDescent="0.2">
      <c r="A21" s="2"/>
      <c r="B21" s="4"/>
      <c r="C21">
        <v>1.4</v>
      </c>
      <c r="E21">
        <f>(8+10)/10</f>
        <v>1.8</v>
      </c>
      <c r="F21">
        <f>(8+10)/10</f>
        <v>1.8</v>
      </c>
      <c r="G21">
        <f>(9+12)/10</f>
        <v>2.1</v>
      </c>
      <c r="H21">
        <f>(10+12)/10</f>
        <v>2.2000000000000002</v>
      </c>
      <c r="I21">
        <f>(9+13)/10</f>
        <v>2.2000000000000002</v>
      </c>
      <c r="J21">
        <f>(11+14)/10</f>
        <v>2.5</v>
      </c>
      <c r="K21">
        <f>(10+14)/10</f>
        <v>2.4</v>
      </c>
      <c r="L21">
        <f>(12+16)/10</f>
        <v>2.8</v>
      </c>
      <c r="M21">
        <f>(13+16)/10</f>
        <v>2.9</v>
      </c>
      <c r="O21" s="2"/>
      <c r="P21" s="4"/>
      <c r="S21" s="6">
        <f t="shared" si="1"/>
        <v>1.9047619047619053E-2</v>
      </c>
      <c r="T21" s="6">
        <f t="shared" si="2"/>
        <v>0</v>
      </c>
      <c r="U21" s="6">
        <f t="shared" si="2"/>
        <v>4.2857142857142864E-2</v>
      </c>
      <c r="V21" s="6">
        <f t="shared" si="2"/>
        <v>2.5000000000000022E-2</v>
      </c>
      <c r="W21" s="6">
        <f t="shared" si="2"/>
        <v>0</v>
      </c>
      <c r="X21" s="6">
        <f t="shared" si="2"/>
        <v>7.4999999999999956E-2</v>
      </c>
      <c r="Y21" s="6">
        <f t="shared" si="2"/>
        <v>-3.3333333333333361E-2</v>
      </c>
      <c r="Z21" s="6">
        <f t="shared" si="2"/>
        <v>2.2222222222222216E-2</v>
      </c>
      <c r="AA21" s="6">
        <f t="shared" si="2"/>
        <v>1.4285714285714299E-2</v>
      </c>
    </row>
    <row r="22" spans="1:27" x14ac:dyDescent="0.2">
      <c r="A22" s="2"/>
      <c r="B22" s="4"/>
      <c r="C22">
        <v>0.7</v>
      </c>
      <c r="E22">
        <f>(6+7)/10</f>
        <v>1.3</v>
      </c>
      <c r="F22">
        <f>(7+8)/10</f>
        <v>1.5</v>
      </c>
      <c r="G22">
        <f>(8+9)/10</f>
        <v>1.7</v>
      </c>
      <c r="H22">
        <f>(8+10)/10</f>
        <v>1.8</v>
      </c>
      <c r="I22">
        <f>(9+11)/10</f>
        <v>2</v>
      </c>
      <c r="J22">
        <f>(9+12)/10</f>
        <v>2.1</v>
      </c>
      <c r="K22">
        <f>(9+12)/10</f>
        <v>2.1</v>
      </c>
      <c r="L22">
        <f>(11+14)/10</f>
        <v>2.5</v>
      </c>
      <c r="M22">
        <f>(12+16)/10</f>
        <v>2.8</v>
      </c>
      <c r="O22" s="2"/>
      <c r="P22" s="4"/>
      <c r="S22" s="6">
        <f t="shared" si="1"/>
        <v>2.8571428571428574E-2</v>
      </c>
      <c r="T22" s="6">
        <f t="shared" si="2"/>
        <v>9.9999999999999978E-2</v>
      </c>
      <c r="U22" s="6">
        <f t="shared" si="2"/>
        <v>2.8571428571428564E-2</v>
      </c>
      <c r="V22" s="6">
        <f t="shared" si="2"/>
        <v>2.5000000000000022E-2</v>
      </c>
      <c r="W22" s="6">
        <f t="shared" si="2"/>
        <v>1.9999999999999997E-2</v>
      </c>
      <c r="X22" s="6">
        <f t="shared" si="2"/>
        <v>2.5000000000000022E-2</v>
      </c>
      <c r="Y22" s="6">
        <f t="shared" si="2"/>
        <v>0</v>
      </c>
      <c r="Z22" s="6">
        <f t="shared" si="2"/>
        <v>2.2222222222222216E-2</v>
      </c>
      <c r="AA22" s="6">
        <f t="shared" si="2"/>
        <v>4.285714285714283E-2</v>
      </c>
    </row>
    <row r="23" spans="1:27" x14ac:dyDescent="0.2">
      <c r="A23" s="2"/>
      <c r="B23" s="3" t="s">
        <v>5</v>
      </c>
      <c r="C23" s="3">
        <f>AVERAGE(C3:C22)</f>
        <v>1.0449999999999997</v>
      </c>
      <c r="D23" s="3" t="e">
        <f t="shared" ref="D23:K23" si="3">AVERAGE(D3:D22)</f>
        <v>#DIV/0!</v>
      </c>
      <c r="E23" s="3">
        <f t="shared" si="3"/>
        <v>1.51</v>
      </c>
      <c r="F23" s="3">
        <f t="shared" si="3"/>
        <v>1.6600000000000001</v>
      </c>
      <c r="G23" s="3">
        <f t="shared" si="3"/>
        <v>1.9600000000000002</v>
      </c>
      <c r="H23" s="3">
        <f t="shared" si="3"/>
        <v>2.0500000000000003</v>
      </c>
      <c r="I23" s="3">
        <f t="shared" si="3"/>
        <v>2.205000000000001</v>
      </c>
      <c r="J23" s="3">
        <f t="shared" si="3"/>
        <v>2.38</v>
      </c>
      <c r="K23" s="3">
        <f t="shared" si="3"/>
        <v>2.3263157894736843</v>
      </c>
      <c r="L23" s="3">
        <f>AVERAGE(L3:L22)</f>
        <v>2.7052631578947373</v>
      </c>
      <c r="M23" s="3">
        <f>AVERAGE(M3:M22)</f>
        <v>2.8578947368421046</v>
      </c>
      <c r="O23" s="2"/>
      <c r="P23" s="3" t="s">
        <v>5</v>
      </c>
      <c r="Q23" s="3" t="e">
        <f>AVERAGE(Q3:Q22)</f>
        <v>#DIV/0!</v>
      </c>
      <c r="R23" s="3" t="e">
        <f t="shared" ref="R23:Y23" si="4">AVERAGE(R3:R22)</f>
        <v>#DIV/0!</v>
      </c>
      <c r="S23" s="3">
        <f t="shared" si="4"/>
        <v>2.2142857142857145E-2</v>
      </c>
      <c r="T23" s="3">
        <f t="shared" si="4"/>
        <v>7.5000000000000025E-2</v>
      </c>
      <c r="U23" s="3">
        <f t="shared" si="4"/>
        <v>4.2857142857142858E-2</v>
      </c>
      <c r="V23" s="3">
        <f t="shared" si="4"/>
        <v>2.2499999999999999E-2</v>
      </c>
      <c r="W23" s="3">
        <f t="shared" si="4"/>
        <v>1.5500000000000003E-2</v>
      </c>
      <c r="X23" s="3">
        <f t="shared" si="4"/>
        <v>4.3750000000000004E-2</v>
      </c>
      <c r="Y23" s="3">
        <f t="shared" si="4"/>
        <v>-1.2280701754385974E-2</v>
      </c>
      <c r="Z23" s="3">
        <f>AVERAGE(Z3:Z22)</f>
        <v>2.1052631578947368E-2</v>
      </c>
      <c r="AA23" s="3">
        <f>AVERAGE(AA3:AA22)</f>
        <v>2.1804511278195483E-2</v>
      </c>
    </row>
    <row r="24" spans="1:27" x14ac:dyDescent="0.2">
      <c r="A24" s="2"/>
      <c r="B24" s="3" t="s">
        <v>6</v>
      </c>
      <c r="C24" s="3">
        <f>STDEV(C3:C22)</f>
        <v>0.17910596686995564</v>
      </c>
      <c r="D24" s="3" t="e">
        <f t="shared" ref="D24:K24" si="5">STDEV(D3:D22)</f>
        <v>#DIV/0!</v>
      </c>
      <c r="E24" s="3">
        <f t="shared" si="5"/>
        <v>0.17740824166460534</v>
      </c>
      <c r="F24" s="3">
        <f t="shared" si="5"/>
        <v>0.1902906364375021</v>
      </c>
      <c r="G24" s="3">
        <f t="shared" si="5"/>
        <v>0.19029063643750177</v>
      </c>
      <c r="H24" s="3">
        <f t="shared" si="5"/>
        <v>0.15389675281277312</v>
      </c>
      <c r="I24" s="3">
        <f t="shared" si="5"/>
        <v>0.18771478925557028</v>
      </c>
      <c r="J24" s="3">
        <f t="shared" si="5"/>
        <v>0.20672890969882066</v>
      </c>
      <c r="K24" s="3">
        <f t="shared" si="5"/>
        <v>0.1726978905589433</v>
      </c>
      <c r="L24" s="3">
        <f>STDEV(L3:L22)</f>
        <v>0.20405251015506959</v>
      </c>
      <c r="M24" s="3">
        <f>STDEV(M3:M22)</f>
        <v>0.21938243997813547</v>
      </c>
      <c r="O24" s="2"/>
      <c r="P24" s="3" t="s">
        <v>6</v>
      </c>
      <c r="Q24" s="3" t="e">
        <f>STDEV(Q3:Q22)</f>
        <v>#DIV/0!</v>
      </c>
      <c r="R24" s="3" t="e">
        <f t="shared" ref="R24:Y24" si="6">STDEV(R3:R22)</f>
        <v>#DIV/0!</v>
      </c>
      <c r="S24" s="3">
        <f t="shared" si="6"/>
        <v>7.9193632696078382E-3</v>
      </c>
      <c r="T24" s="3">
        <f t="shared" si="6"/>
        <v>7.3448872299751916E-2</v>
      </c>
      <c r="U24" s="3">
        <f t="shared" si="6"/>
        <v>1.7342199390482389E-2</v>
      </c>
      <c r="V24" s="3">
        <f t="shared" si="6"/>
        <v>2.4197651038674682E-2</v>
      </c>
      <c r="W24" s="3">
        <f t="shared" si="6"/>
        <v>1.0500626547722613E-2</v>
      </c>
      <c r="X24" s="3">
        <f t="shared" si="6"/>
        <v>2.4163641673956515E-2</v>
      </c>
      <c r="Y24" s="3">
        <f t="shared" si="6"/>
        <v>3.7202360066827887E-2</v>
      </c>
      <c r="Z24" s="3">
        <f>STDEV(Z3:Z22)</f>
        <v>6.3014541423955578E-3</v>
      </c>
      <c r="AA24" s="3">
        <f>STDEV(AA3:AA22)</f>
        <v>1.6747031450915412E-2</v>
      </c>
    </row>
    <row r="25" spans="1:27" x14ac:dyDescent="0.2">
      <c r="A25" s="2"/>
      <c r="B25" s="3" t="s">
        <v>7</v>
      </c>
      <c r="C25" s="3">
        <f>STDEV(C3:C22)/(SQRT(COUNT(C3:C22)))</f>
        <v>4.0049311709704605E-2</v>
      </c>
      <c r="D25" s="3" t="e">
        <f t="shared" ref="D25:K25" si="7">STDEV(D3:D22)/(SQRT(COUNT(D3:D22)))</f>
        <v>#DIV/0!</v>
      </c>
      <c r="E25" s="3">
        <f t="shared" si="7"/>
        <v>3.9669688813076795E-2</v>
      </c>
      <c r="F25" s="3">
        <f t="shared" si="7"/>
        <v>4.2550279855595306E-2</v>
      </c>
      <c r="G25" s="3">
        <f t="shared" si="7"/>
        <v>4.2550279855595237E-2</v>
      </c>
      <c r="H25" s="3">
        <f t="shared" si="7"/>
        <v>3.4412360080584264E-2</v>
      </c>
      <c r="I25" s="3">
        <f t="shared" si="7"/>
        <v>4.1974302915750224E-2</v>
      </c>
      <c r="J25" s="3">
        <f t="shared" si="7"/>
        <v>4.6225989500097854E-2</v>
      </c>
      <c r="K25" s="3">
        <f t="shared" si="7"/>
        <v>3.9619613300477932E-2</v>
      </c>
      <c r="L25" s="3">
        <f>STDEV(L3:L22)/(SQRT(COUNT(L3:L22)))</f>
        <v>4.6812856365355544E-2</v>
      </c>
      <c r="M25" s="3">
        <f>STDEV(M3:M22)/(SQRT(COUNT(M3:M22)))</f>
        <v>5.0329783465898413E-2</v>
      </c>
      <c r="O25" s="2"/>
      <c r="P25" s="3" t="s">
        <v>7</v>
      </c>
      <c r="Q25" s="3" t="e">
        <f>STDEV(Q3:Q22)/(SQRT(COUNT(Q3:Q22)))</f>
        <v>#DIV/0!</v>
      </c>
      <c r="R25" s="3" t="e">
        <f t="shared" ref="R25:Y25" si="8">STDEV(R3:R22)/(SQRT(COUNT(R3:R22)))</f>
        <v>#DIV/0!</v>
      </c>
      <c r="S25" s="3">
        <f t="shared" si="8"/>
        <v>1.770823460935812E-3</v>
      </c>
      <c r="T25" s="3">
        <f t="shared" si="8"/>
        <v>1.6423667133294659E-2</v>
      </c>
      <c r="U25" s="3">
        <f t="shared" si="8"/>
        <v>3.8778336716474037E-3</v>
      </c>
      <c r="V25" s="3">
        <f t="shared" si="8"/>
        <v>5.4107592618294975E-3</v>
      </c>
      <c r="W25" s="3">
        <f t="shared" si="8"/>
        <v>2.3480114767046702E-3</v>
      </c>
      <c r="X25" s="3">
        <f t="shared" si="8"/>
        <v>5.4031545366913574E-3</v>
      </c>
      <c r="Y25" s="3">
        <f t="shared" si="8"/>
        <v>8.5348067364482E-3</v>
      </c>
      <c r="Z25" s="3">
        <f>STDEV(Z3:Z22)/(SQRT(COUNT(Z3:Z22)))</f>
        <v>1.4456527265293681E-3</v>
      </c>
      <c r="AA25" s="3">
        <f>STDEV(AA3:AA22)/(SQRT(COUNT(AA3:AA22)))</f>
        <v>3.8420325104651376E-3</v>
      </c>
    </row>
    <row r="26" spans="1:27" x14ac:dyDescent="0.2">
      <c r="A26" s="2"/>
      <c r="B26" s="4" t="s">
        <v>8</v>
      </c>
      <c r="C26" s="5">
        <f>(5+5)/10</f>
        <v>1</v>
      </c>
      <c r="D26">
        <v>0.2</v>
      </c>
      <c r="E26" s="5">
        <f>3/10</f>
        <v>0.3</v>
      </c>
      <c r="F26" s="5">
        <f>4/10</f>
        <v>0.4</v>
      </c>
      <c r="G26" s="5">
        <f>5/10</f>
        <v>0.5</v>
      </c>
      <c r="H26" s="5">
        <f>7/10</f>
        <v>0.7</v>
      </c>
      <c r="I26" s="5">
        <f>(6+7)/10</f>
        <v>1.3</v>
      </c>
      <c r="J26" s="5">
        <f>(8+7)/10</f>
        <v>1.5</v>
      </c>
      <c r="K26" s="5">
        <f>(7+8)/10</f>
        <v>1.5</v>
      </c>
      <c r="L26" s="5">
        <f>(10+13)/10</f>
        <v>2.2999999999999998</v>
      </c>
      <c r="M26" s="5">
        <f>(12+13)/10</f>
        <v>2.5</v>
      </c>
      <c r="O26" s="2"/>
      <c r="P26" s="4" t="s">
        <v>8</v>
      </c>
      <c r="Q26" s="5"/>
      <c r="S26" s="5">
        <v>4.7619047619047606E-3</v>
      </c>
      <c r="T26" s="5">
        <v>5.0000000000000017E-2</v>
      </c>
      <c r="U26" s="5">
        <v>1.4285714285714282E-2</v>
      </c>
      <c r="V26" s="5">
        <v>4.9999999999999989E-2</v>
      </c>
      <c r="W26" s="5">
        <v>6.0000000000000012E-2</v>
      </c>
      <c r="X26" s="5">
        <v>4.9999999999999989E-2</v>
      </c>
      <c r="Y26" s="5">
        <v>0</v>
      </c>
      <c r="Z26" s="5">
        <v>4.4444444444444432E-2</v>
      </c>
      <c r="AA26" s="5">
        <v>2.8571428571428598E-2</v>
      </c>
    </row>
    <row r="27" spans="1:27" x14ac:dyDescent="0.2">
      <c r="A27" s="2"/>
      <c r="B27" s="4"/>
      <c r="C27">
        <f>(3+6)/10</f>
        <v>0.9</v>
      </c>
      <c r="D27">
        <v>0.2</v>
      </c>
      <c r="E27">
        <f>3/10</f>
        <v>0.3</v>
      </c>
      <c r="F27">
        <f>4/10</f>
        <v>0.4</v>
      </c>
      <c r="G27">
        <f>6/10</f>
        <v>0.6</v>
      </c>
      <c r="H27">
        <f>7/10</f>
        <v>0.7</v>
      </c>
      <c r="I27">
        <f>(7+7)/10</f>
        <v>1.4</v>
      </c>
      <c r="J27">
        <f>(8+9)/10</f>
        <v>1.7</v>
      </c>
      <c r="K27">
        <f>(8+10)/10</f>
        <v>1.8</v>
      </c>
      <c r="L27">
        <f>(11+14)/10</f>
        <v>2.5</v>
      </c>
      <c r="M27">
        <f>(12+14)/10</f>
        <v>2.6</v>
      </c>
      <c r="O27" s="2"/>
      <c r="P27" s="4"/>
      <c r="S27">
        <v>4.7619047619047606E-3</v>
      </c>
      <c r="T27">
        <v>5.0000000000000017E-2</v>
      </c>
      <c r="U27">
        <v>2.8571428571428564E-2</v>
      </c>
      <c r="V27">
        <v>2.4999999999999994E-2</v>
      </c>
      <c r="W27">
        <v>6.9999999999999993E-2</v>
      </c>
      <c r="X27">
        <v>7.5000000000000011E-2</v>
      </c>
      <c r="Y27">
        <v>3.3333333333333361E-2</v>
      </c>
      <c r="Z27">
        <v>3.888888888888889E-2</v>
      </c>
      <c r="AA27">
        <v>1.4285714285714299E-2</v>
      </c>
    </row>
    <row r="28" spans="1:27" x14ac:dyDescent="0.2">
      <c r="A28" s="2"/>
      <c r="B28" s="4"/>
      <c r="C28">
        <f>6/10</f>
        <v>0.6</v>
      </c>
      <c r="D28">
        <v>0.2</v>
      </c>
      <c r="E28">
        <f>4/10</f>
        <v>0.4</v>
      </c>
      <c r="F28">
        <f>5/10</f>
        <v>0.5</v>
      </c>
      <c r="G28">
        <f>7/10</f>
        <v>0.7</v>
      </c>
      <c r="H28">
        <f>9/10</f>
        <v>0.9</v>
      </c>
      <c r="I28">
        <f>(6+8)/10</f>
        <v>1.4</v>
      </c>
      <c r="J28">
        <f>(7+8)/10</f>
        <v>1.5</v>
      </c>
      <c r="K28">
        <f>(8+9)/10</f>
        <v>1.7</v>
      </c>
      <c r="L28">
        <f>(10+13)/10</f>
        <v>2.2999999999999998</v>
      </c>
      <c r="M28">
        <f>(11+13)/10</f>
        <v>2.4</v>
      </c>
      <c r="O28" s="2"/>
      <c r="P28" s="4"/>
      <c r="S28">
        <v>9.5238095238095247E-3</v>
      </c>
      <c r="T28">
        <v>4.9999999999999989E-2</v>
      </c>
      <c r="U28">
        <v>2.8571428571428564E-2</v>
      </c>
      <c r="V28">
        <v>5.0000000000000017E-2</v>
      </c>
      <c r="W28">
        <v>4.9999999999999989E-2</v>
      </c>
      <c r="X28">
        <v>2.5000000000000022E-2</v>
      </c>
      <c r="Y28">
        <v>6.6666666666666652E-2</v>
      </c>
      <c r="Z28">
        <v>3.3333333333333326E-2</v>
      </c>
      <c r="AA28">
        <v>1.4285714285714299E-2</v>
      </c>
    </row>
    <row r="29" spans="1:27" x14ac:dyDescent="0.2">
      <c r="A29" s="2"/>
      <c r="B29" s="4"/>
      <c r="C29" s="5">
        <f>(4+6)/10</f>
        <v>1</v>
      </c>
      <c r="D29">
        <v>0.2</v>
      </c>
      <c r="E29" s="5">
        <f>5/10</f>
        <v>0.5</v>
      </c>
      <c r="F29" s="5">
        <f>5/10</f>
        <v>0.5</v>
      </c>
      <c r="G29" s="5">
        <f>6/10</f>
        <v>0.6</v>
      </c>
      <c r="H29" s="5">
        <f>9/10</f>
        <v>0.9</v>
      </c>
      <c r="I29" s="5">
        <f>(7+8)/10</f>
        <v>1.5</v>
      </c>
      <c r="J29" s="5">
        <f>(9+10)/10</f>
        <v>1.9</v>
      </c>
      <c r="K29" s="5">
        <f>(9+10)/10</f>
        <v>1.9</v>
      </c>
      <c r="L29" s="5">
        <f>(11+13)/10</f>
        <v>2.4</v>
      </c>
      <c r="M29" s="5">
        <f>(13+15)/10</f>
        <v>2.8</v>
      </c>
      <c r="O29" s="2"/>
      <c r="P29" s="4"/>
      <c r="Q29" s="5"/>
      <c r="S29" s="5">
        <v>1.4285714285714285E-2</v>
      </c>
      <c r="T29" s="5">
        <v>0</v>
      </c>
      <c r="U29" s="5">
        <v>1.4285714285714282E-2</v>
      </c>
      <c r="V29" s="5">
        <v>7.5000000000000011E-2</v>
      </c>
      <c r="W29" s="5">
        <v>0.06</v>
      </c>
      <c r="X29" s="5">
        <v>9.9999999999999978E-2</v>
      </c>
      <c r="Y29" s="5">
        <v>0</v>
      </c>
      <c r="Z29" s="5">
        <v>2.7777777777777776E-2</v>
      </c>
      <c r="AA29" s="5">
        <v>5.7142857142857127E-2</v>
      </c>
    </row>
    <row r="30" spans="1:27" x14ac:dyDescent="0.2">
      <c r="A30" s="2"/>
      <c r="B30" s="4"/>
      <c r="C30">
        <f>(5+7)/10</f>
        <v>1.2</v>
      </c>
      <c r="D30">
        <v>0.2</v>
      </c>
      <c r="E30">
        <f>5/10</f>
        <v>0.5</v>
      </c>
      <c r="F30">
        <f>5/10</f>
        <v>0.5</v>
      </c>
      <c r="G30">
        <f>6/10</f>
        <v>0.6</v>
      </c>
      <c r="H30">
        <f>8/10</f>
        <v>0.8</v>
      </c>
      <c r="I30">
        <f>(6+7)/10</f>
        <v>1.3</v>
      </c>
      <c r="J30">
        <f>(8+8)/10</f>
        <v>1.6</v>
      </c>
      <c r="K30">
        <f>(8+9)/10</f>
        <v>1.7</v>
      </c>
      <c r="L30">
        <f>(10+12)/10</f>
        <v>2.2000000000000002</v>
      </c>
      <c r="M30">
        <f>(11+14)/10</f>
        <v>2.5</v>
      </c>
      <c r="O30" s="2"/>
      <c r="P30" s="4"/>
      <c r="S30">
        <v>1.4285714285714285E-2</v>
      </c>
      <c r="T30">
        <v>0</v>
      </c>
      <c r="U30">
        <v>1.4285714285714282E-2</v>
      </c>
      <c r="V30">
        <v>5.0000000000000017E-2</v>
      </c>
      <c r="W30">
        <v>0.05</v>
      </c>
      <c r="X30">
        <v>7.5000000000000011E-2</v>
      </c>
      <c r="Y30">
        <v>3.3333333333333291E-2</v>
      </c>
      <c r="Z30">
        <v>2.777777777777779E-2</v>
      </c>
      <c r="AA30">
        <v>4.285714285714283E-2</v>
      </c>
    </row>
    <row r="31" spans="1:27" x14ac:dyDescent="0.2">
      <c r="A31" s="2"/>
      <c r="B31" s="4"/>
      <c r="C31">
        <f>(5+7)/10</f>
        <v>1.2</v>
      </c>
      <c r="D31">
        <v>0.2</v>
      </c>
      <c r="E31">
        <f>3/10</f>
        <v>0.3</v>
      </c>
      <c r="F31">
        <f>6/10</f>
        <v>0.6</v>
      </c>
      <c r="G31">
        <f>7/10</f>
        <v>0.7</v>
      </c>
      <c r="H31">
        <f>7/10</f>
        <v>0.7</v>
      </c>
      <c r="I31">
        <f>(7+7)/10</f>
        <v>1.4</v>
      </c>
      <c r="J31">
        <f>(8+9)/10</f>
        <v>1.7</v>
      </c>
      <c r="K31">
        <f>(7+8)/10</f>
        <v>1.5</v>
      </c>
      <c r="L31">
        <f>(9+11)/10</f>
        <v>2</v>
      </c>
      <c r="M31">
        <f>(11+12)/10</f>
        <v>2.2999999999999998</v>
      </c>
      <c r="O31" s="2"/>
      <c r="P31" s="4"/>
      <c r="S31">
        <v>4.7619047619047606E-3</v>
      </c>
      <c r="T31">
        <v>0.15</v>
      </c>
      <c r="U31">
        <v>1.4285714285714282E-2</v>
      </c>
      <c r="V31">
        <v>0</v>
      </c>
      <c r="W31">
        <v>6.9999999999999993E-2</v>
      </c>
      <c r="X31">
        <v>7.5000000000000011E-2</v>
      </c>
      <c r="Y31">
        <v>-6.6666666666666652E-2</v>
      </c>
      <c r="Z31">
        <v>2.7777777777777776E-2</v>
      </c>
      <c r="AA31">
        <v>4.285714285714283E-2</v>
      </c>
    </row>
    <row r="32" spans="1:27" x14ac:dyDescent="0.2">
      <c r="A32" s="2"/>
      <c r="B32" s="4"/>
      <c r="C32">
        <f>(4+5)/10</f>
        <v>0.9</v>
      </c>
      <c r="D32">
        <v>0.2</v>
      </c>
      <c r="E32">
        <f>5/10</f>
        <v>0.5</v>
      </c>
      <c r="F32">
        <f>6/10</f>
        <v>0.6</v>
      </c>
      <c r="G32">
        <f>8/10</f>
        <v>0.8</v>
      </c>
      <c r="H32">
        <f>9/10</f>
        <v>0.9</v>
      </c>
      <c r="I32">
        <f>(8+7)/10</f>
        <v>1.5</v>
      </c>
      <c r="J32">
        <f>(9+9)/10</f>
        <v>1.8</v>
      </c>
      <c r="K32">
        <f>(8+9)/10</f>
        <v>1.7</v>
      </c>
      <c r="L32">
        <f>(11+13)/10</f>
        <v>2.4</v>
      </c>
      <c r="M32">
        <f>(13+15)/10</f>
        <v>2.8</v>
      </c>
      <c r="O32" s="2"/>
      <c r="P32" s="4"/>
      <c r="S32">
        <v>1.4285714285714285E-2</v>
      </c>
      <c r="T32">
        <v>4.9999999999999989E-2</v>
      </c>
      <c r="U32">
        <v>2.8571428571428581E-2</v>
      </c>
      <c r="V32">
        <v>2.4999999999999994E-2</v>
      </c>
      <c r="W32">
        <v>0.06</v>
      </c>
      <c r="X32">
        <v>7.5000000000000011E-2</v>
      </c>
      <c r="Y32">
        <v>-3.3333333333333361E-2</v>
      </c>
      <c r="Z32">
        <v>3.888888888888889E-2</v>
      </c>
      <c r="AA32">
        <v>5.7142857142857127E-2</v>
      </c>
    </row>
    <row r="33" spans="1:27" x14ac:dyDescent="0.2">
      <c r="A33" s="2"/>
      <c r="B33" s="4"/>
      <c r="C33">
        <f>(5+7)/10</f>
        <v>1.2</v>
      </c>
      <c r="D33">
        <v>0.2</v>
      </c>
      <c r="E33">
        <f>6/10</f>
        <v>0.6</v>
      </c>
      <c r="F33">
        <f>5/10</f>
        <v>0.5</v>
      </c>
      <c r="G33">
        <f>8/10</f>
        <v>0.8</v>
      </c>
      <c r="H33">
        <f>9/10</f>
        <v>0.9</v>
      </c>
      <c r="I33">
        <f>(7+7)/10</f>
        <v>1.4</v>
      </c>
      <c r="J33">
        <f>(9+9)/10</f>
        <v>1.8</v>
      </c>
      <c r="K33">
        <f>(9+9)/10</f>
        <v>1.8</v>
      </c>
      <c r="L33">
        <f>(11+13)/10</f>
        <v>2.4</v>
      </c>
      <c r="M33">
        <f>(12+15)/10</f>
        <v>2.7</v>
      </c>
      <c r="O33" s="2"/>
      <c r="P33" s="4"/>
      <c r="S33">
        <v>1.9047619047619046E-2</v>
      </c>
      <c r="T33">
        <v>-4.9999999999999989E-2</v>
      </c>
      <c r="U33">
        <v>4.2857142857142864E-2</v>
      </c>
      <c r="V33">
        <v>2.4999999999999994E-2</v>
      </c>
      <c r="W33">
        <v>4.9999999999999989E-2</v>
      </c>
      <c r="X33">
        <v>0.10000000000000003</v>
      </c>
      <c r="Y33">
        <v>0</v>
      </c>
      <c r="Z33">
        <v>3.3333333333333326E-2</v>
      </c>
      <c r="AA33">
        <v>4.2857142857142892E-2</v>
      </c>
    </row>
    <row r="34" spans="1:27" x14ac:dyDescent="0.2">
      <c r="A34" s="2"/>
      <c r="B34" s="4"/>
      <c r="C34">
        <f>(5+6)/10</f>
        <v>1.1000000000000001</v>
      </c>
      <c r="D34">
        <v>0.2</v>
      </c>
      <c r="E34">
        <f>6/10</f>
        <v>0.6</v>
      </c>
      <c r="F34">
        <f>5/10</f>
        <v>0.5</v>
      </c>
      <c r="G34">
        <f>9/10</f>
        <v>0.9</v>
      </c>
      <c r="H34">
        <f>8/10</f>
        <v>0.8</v>
      </c>
      <c r="I34">
        <f>(7+8)/10</f>
        <v>1.5</v>
      </c>
      <c r="J34">
        <f>(10+9)/10</f>
        <v>1.9</v>
      </c>
      <c r="K34">
        <f>(9+9)/10</f>
        <v>1.8</v>
      </c>
      <c r="L34">
        <f>(11+14)/10</f>
        <v>2.5</v>
      </c>
      <c r="M34">
        <f>(12+14)/10</f>
        <v>2.6</v>
      </c>
      <c r="O34" s="2"/>
      <c r="P34" s="4"/>
      <c r="S34">
        <v>1.9047619047619046E-2</v>
      </c>
      <c r="T34">
        <v>-4.9999999999999989E-2</v>
      </c>
      <c r="U34">
        <v>5.7142857142857148E-2</v>
      </c>
      <c r="V34">
        <v>-2.4999999999999994E-2</v>
      </c>
      <c r="W34">
        <v>6.9999999999999993E-2</v>
      </c>
      <c r="X34">
        <v>9.9999999999999978E-2</v>
      </c>
      <c r="Y34">
        <v>-3.3333333333333291E-2</v>
      </c>
      <c r="Z34">
        <v>3.888888888888889E-2</v>
      </c>
      <c r="AA34">
        <v>1.4285714285714299E-2</v>
      </c>
    </row>
    <row r="35" spans="1:27" x14ac:dyDescent="0.2">
      <c r="A35" s="2"/>
      <c r="B35" s="4"/>
      <c r="C35">
        <f>(6+5)/10</f>
        <v>1.1000000000000001</v>
      </c>
      <c r="D35">
        <v>0.2</v>
      </c>
      <c r="E35">
        <f>6/10</f>
        <v>0.6</v>
      </c>
      <c r="F35">
        <f>6/10</f>
        <v>0.6</v>
      </c>
      <c r="G35">
        <f>8/10</f>
        <v>0.8</v>
      </c>
      <c r="H35" s="5">
        <f>10/10</f>
        <v>1</v>
      </c>
      <c r="I35" s="5">
        <f>(8+7)/10</f>
        <v>1.5</v>
      </c>
      <c r="J35" s="5">
        <f>(9+9)/10</f>
        <v>1.8</v>
      </c>
      <c r="K35" s="5">
        <f>(9+9)/10</f>
        <v>1.8</v>
      </c>
      <c r="L35" s="5">
        <f>(11+13)/10</f>
        <v>2.4</v>
      </c>
      <c r="M35" s="5">
        <f>(12+14)/10</f>
        <v>2.6</v>
      </c>
      <c r="O35" s="2"/>
      <c r="P35" s="4"/>
      <c r="S35">
        <v>1.9047619047619046E-2</v>
      </c>
      <c r="T35">
        <v>0</v>
      </c>
      <c r="U35">
        <v>2.8571428571428581E-2</v>
      </c>
      <c r="V35" s="5">
        <v>4.9999999999999989E-2</v>
      </c>
      <c r="W35" s="5">
        <v>0.05</v>
      </c>
      <c r="X35" s="5">
        <v>7.5000000000000011E-2</v>
      </c>
      <c r="Y35" s="5">
        <v>0</v>
      </c>
      <c r="Z35" s="5">
        <v>3.3333333333333326E-2</v>
      </c>
      <c r="AA35" s="5">
        <v>2.8571428571428598E-2</v>
      </c>
    </row>
    <row r="36" spans="1:27" x14ac:dyDescent="0.2">
      <c r="A36" s="2"/>
      <c r="B36" s="4"/>
      <c r="C36">
        <f>(3+4)/10</f>
        <v>0.7</v>
      </c>
      <c r="D36">
        <v>0.2</v>
      </c>
      <c r="E36">
        <f>4/10</f>
        <v>0.4</v>
      </c>
      <c r="F36">
        <f>4/10</f>
        <v>0.4</v>
      </c>
      <c r="G36">
        <f>6/10</f>
        <v>0.6</v>
      </c>
      <c r="H36">
        <f>6/10</f>
        <v>0.6</v>
      </c>
      <c r="I36">
        <f>(7+7)/10</f>
        <v>1.4</v>
      </c>
      <c r="J36">
        <f>(8+9)/10</f>
        <v>1.7</v>
      </c>
      <c r="K36">
        <f>(9+8)/10</f>
        <v>1.7</v>
      </c>
      <c r="L36">
        <f>(11+14)/10</f>
        <v>2.5</v>
      </c>
      <c r="M36">
        <f>(12+14)/10</f>
        <v>2.6</v>
      </c>
      <c r="O36" s="2"/>
      <c r="P36" s="4"/>
      <c r="S36">
        <v>9.5238095238095247E-3</v>
      </c>
      <c r="T36">
        <v>0</v>
      </c>
      <c r="U36">
        <v>2.8571428571428564E-2</v>
      </c>
      <c r="V36">
        <v>0</v>
      </c>
      <c r="W36">
        <v>7.9999999999999988E-2</v>
      </c>
      <c r="X36">
        <v>7.5000000000000011E-2</v>
      </c>
      <c r="Y36">
        <v>0</v>
      </c>
      <c r="Z36">
        <v>4.4444444444444446E-2</v>
      </c>
      <c r="AA36">
        <v>1.4285714285714299E-2</v>
      </c>
    </row>
    <row r="37" spans="1:27" x14ac:dyDescent="0.2">
      <c r="A37" s="2"/>
      <c r="B37" s="4"/>
      <c r="C37">
        <f>(6+7)/10</f>
        <v>1.3</v>
      </c>
      <c r="D37">
        <v>0.2</v>
      </c>
      <c r="E37">
        <f>6/10</f>
        <v>0.6</v>
      </c>
      <c r="F37">
        <f>4/10</f>
        <v>0.4</v>
      </c>
      <c r="G37">
        <f>6/10</f>
        <v>0.6</v>
      </c>
      <c r="H37">
        <f>6/10</f>
        <v>0.6</v>
      </c>
      <c r="I37">
        <f>8/10</f>
        <v>0.8</v>
      </c>
      <c r="J37">
        <f>7/10</f>
        <v>0.7</v>
      </c>
      <c r="K37" s="9"/>
      <c r="L37" s="9"/>
      <c r="M37" s="9"/>
      <c r="O37" s="2"/>
      <c r="P37" s="4"/>
      <c r="S37">
        <v>1.9047619047619046E-2</v>
      </c>
      <c r="T37">
        <v>-9.9999999999999978E-2</v>
      </c>
      <c r="U37">
        <v>2.8571428571428564E-2</v>
      </c>
      <c r="V37">
        <v>0</v>
      </c>
      <c r="W37">
        <v>2.0000000000000007E-2</v>
      </c>
      <c r="X37">
        <v>-2.5000000000000022E-2</v>
      </c>
      <c r="Y37" s="9"/>
      <c r="Z37" s="9"/>
      <c r="AA37" s="9"/>
    </row>
    <row r="38" spans="1:27" x14ac:dyDescent="0.2">
      <c r="A38" s="2"/>
      <c r="B38" s="4"/>
      <c r="C38">
        <f>(5+6)/10</f>
        <v>1.1000000000000001</v>
      </c>
      <c r="D38">
        <v>0.2</v>
      </c>
      <c r="E38">
        <f>6/10</f>
        <v>0.6</v>
      </c>
      <c r="F38">
        <f>5/10</f>
        <v>0.5</v>
      </c>
      <c r="G38">
        <f>9/10</f>
        <v>0.9</v>
      </c>
      <c r="H38">
        <f>9/10</f>
        <v>0.9</v>
      </c>
      <c r="I38">
        <f>(8+7)/10</f>
        <v>1.5</v>
      </c>
      <c r="J38">
        <f>(8+9)/10</f>
        <v>1.7</v>
      </c>
      <c r="K38">
        <f>(8+10)/10</f>
        <v>1.8</v>
      </c>
      <c r="L38">
        <f>(12+14)/10</f>
        <v>2.6</v>
      </c>
      <c r="M38">
        <f>(13+16)/10</f>
        <v>2.9</v>
      </c>
      <c r="O38" s="2"/>
      <c r="P38" s="4"/>
      <c r="S38">
        <v>1.9047619047619046E-2</v>
      </c>
      <c r="T38">
        <v>-4.9999999999999989E-2</v>
      </c>
      <c r="U38">
        <v>5.7142857142857148E-2</v>
      </c>
      <c r="V38">
        <v>0</v>
      </c>
      <c r="W38">
        <v>0.06</v>
      </c>
      <c r="X38">
        <v>4.9999999999999989E-2</v>
      </c>
      <c r="Y38">
        <v>3.3333333333333361E-2</v>
      </c>
      <c r="Z38">
        <v>4.4444444444444446E-2</v>
      </c>
      <c r="AA38">
        <v>4.285714285714283E-2</v>
      </c>
    </row>
    <row r="39" spans="1:27" x14ac:dyDescent="0.2">
      <c r="A39" s="2"/>
      <c r="B39" s="4"/>
      <c r="C39">
        <f>(5+6)/10</f>
        <v>1.1000000000000001</v>
      </c>
      <c r="D39">
        <v>0.2</v>
      </c>
      <c r="E39">
        <f>5/10</f>
        <v>0.5</v>
      </c>
      <c r="F39">
        <f>6/10</f>
        <v>0.6</v>
      </c>
      <c r="G39">
        <f>8/10</f>
        <v>0.8</v>
      </c>
      <c r="H39">
        <f>8/10</f>
        <v>0.8</v>
      </c>
      <c r="I39">
        <f>(6+7)/10</f>
        <v>1.3</v>
      </c>
      <c r="J39">
        <f>(7+7)/10</f>
        <v>1.4</v>
      </c>
      <c r="K39">
        <f>(8+9)/10</f>
        <v>1.7</v>
      </c>
      <c r="L39">
        <f>(11+13)/10</f>
        <v>2.4</v>
      </c>
      <c r="M39">
        <f>(11+14)/10</f>
        <v>2.5</v>
      </c>
      <c r="O39" s="2"/>
      <c r="P39" s="4"/>
      <c r="S39">
        <v>1.4285714285714285E-2</v>
      </c>
      <c r="T39">
        <v>4.9999999999999989E-2</v>
      </c>
      <c r="U39">
        <v>2.8571428571428581E-2</v>
      </c>
      <c r="V39">
        <v>0</v>
      </c>
      <c r="W39">
        <v>0.05</v>
      </c>
      <c r="X39">
        <v>2.4999999999999967E-2</v>
      </c>
      <c r="Y39">
        <v>0.10000000000000002</v>
      </c>
      <c r="Z39">
        <v>3.888888888888889E-2</v>
      </c>
      <c r="AA39">
        <v>1.4285714285714299E-2</v>
      </c>
    </row>
    <row r="40" spans="1:27" x14ac:dyDescent="0.2">
      <c r="A40" s="2"/>
      <c r="B40" s="4"/>
      <c r="C40">
        <f>(5+7)/10</f>
        <v>1.2</v>
      </c>
      <c r="D40">
        <v>0.2</v>
      </c>
      <c r="E40">
        <f>6/10</f>
        <v>0.6</v>
      </c>
      <c r="F40">
        <f>5/10</f>
        <v>0.5</v>
      </c>
      <c r="G40">
        <f>8/10</f>
        <v>0.8</v>
      </c>
      <c r="H40">
        <f>8/10</f>
        <v>0.8</v>
      </c>
      <c r="I40">
        <f>(7+7)/10</f>
        <v>1.4</v>
      </c>
      <c r="J40">
        <f>(9+8)/10</f>
        <v>1.7</v>
      </c>
      <c r="K40">
        <f>(8+10)/10</f>
        <v>1.8</v>
      </c>
      <c r="L40">
        <f>(11+13)/10</f>
        <v>2.4</v>
      </c>
      <c r="M40">
        <f>(13+14)/10</f>
        <v>2.7</v>
      </c>
      <c r="O40" s="2"/>
      <c r="P40" s="4"/>
      <c r="S40">
        <v>1.9047619047619046E-2</v>
      </c>
      <c r="T40">
        <v>-4.9999999999999989E-2</v>
      </c>
      <c r="U40">
        <v>4.2857142857142864E-2</v>
      </c>
      <c r="V40">
        <v>0</v>
      </c>
      <c r="W40">
        <v>5.9999999999999984E-2</v>
      </c>
      <c r="X40">
        <v>7.5000000000000011E-2</v>
      </c>
      <c r="Y40">
        <v>3.3333333333333361E-2</v>
      </c>
      <c r="Z40">
        <v>3.3333333333333326E-2</v>
      </c>
      <c r="AA40">
        <v>4.2857142857142892E-2</v>
      </c>
    </row>
    <row r="41" spans="1:27" x14ac:dyDescent="0.2">
      <c r="A41" s="2"/>
      <c r="B41" s="4"/>
      <c r="C41">
        <f>5/10</f>
        <v>0.5</v>
      </c>
      <c r="D41">
        <v>0.2</v>
      </c>
      <c r="E41">
        <f>4/10</f>
        <v>0.4</v>
      </c>
      <c r="F41">
        <f>5/10</f>
        <v>0.5</v>
      </c>
      <c r="G41">
        <f>7/10</f>
        <v>0.7</v>
      </c>
      <c r="H41">
        <f>8/10</f>
        <v>0.8</v>
      </c>
      <c r="I41">
        <f>(7+6)/10</f>
        <v>1.3</v>
      </c>
      <c r="J41">
        <f>(8+8)/10</f>
        <v>1.6</v>
      </c>
      <c r="K41">
        <f>(9+9)/10</f>
        <v>1.8</v>
      </c>
      <c r="L41">
        <f>(12+13)/10</f>
        <v>2.5</v>
      </c>
      <c r="M41">
        <f>(12+14)/10</f>
        <v>2.6</v>
      </c>
      <c r="O41" s="2"/>
      <c r="P41" s="4"/>
      <c r="S41">
        <v>9.5238095238095247E-3</v>
      </c>
      <c r="T41">
        <v>4.9999999999999989E-2</v>
      </c>
      <c r="U41">
        <v>2.8571428571428564E-2</v>
      </c>
      <c r="V41">
        <v>2.5000000000000022E-2</v>
      </c>
      <c r="W41">
        <v>0.05</v>
      </c>
      <c r="X41">
        <v>7.5000000000000011E-2</v>
      </c>
      <c r="Y41">
        <v>6.6666666666666652E-2</v>
      </c>
      <c r="Z41">
        <v>3.888888888888889E-2</v>
      </c>
      <c r="AA41">
        <v>1.4285714285714299E-2</v>
      </c>
    </row>
    <row r="42" spans="1:27" x14ac:dyDescent="0.2">
      <c r="A42" s="2"/>
      <c r="B42" s="4"/>
      <c r="C42">
        <f>(5+7)/10</f>
        <v>1.2</v>
      </c>
      <c r="D42">
        <v>0.2</v>
      </c>
      <c r="E42">
        <f>5/10</f>
        <v>0.5</v>
      </c>
      <c r="F42">
        <f>7/10</f>
        <v>0.7</v>
      </c>
      <c r="G42">
        <f>8/10</f>
        <v>0.8</v>
      </c>
      <c r="H42">
        <f>9/10</f>
        <v>0.9</v>
      </c>
      <c r="I42">
        <f>(8+7)/10</f>
        <v>1.5</v>
      </c>
      <c r="J42">
        <f>(8+9)/10</f>
        <v>1.7</v>
      </c>
      <c r="K42">
        <f>(10+9)/10</f>
        <v>1.9</v>
      </c>
      <c r="L42">
        <f>(11+13)/10</f>
        <v>2.4</v>
      </c>
      <c r="M42">
        <f>(12+14)/10</f>
        <v>2.6</v>
      </c>
      <c r="O42" s="2"/>
      <c r="P42" s="4"/>
      <c r="S42">
        <v>1.4285714285714285E-2</v>
      </c>
      <c r="T42">
        <v>9.9999999999999978E-2</v>
      </c>
      <c r="U42">
        <v>1.4285714285714299E-2</v>
      </c>
      <c r="V42">
        <v>2.4999999999999994E-2</v>
      </c>
      <c r="W42">
        <v>0.06</v>
      </c>
      <c r="X42">
        <v>4.9999999999999989E-2</v>
      </c>
      <c r="Y42">
        <v>6.6666666666666652E-2</v>
      </c>
      <c r="Z42">
        <v>2.7777777777777776E-2</v>
      </c>
      <c r="AA42">
        <v>2.8571428571428598E-2</v>
      </c>
    </row>
    <row r="43" spans="1:27" x14ac:dyDescent="0.2">
      <c r="A43" s="2"/>
      <c r="B43" s="4"/>
      <c r="C43">
        <f>(4+6)/10</f>
        <v>1</v>
      </c>
      <c r="D43">
        <v>0.2</v>
      </c>
      <c r="E43">
        <f>6/10</f>
        <v>0.6</v>
      </c>
      <c r="F43">
        <f>7/10</f>
        <v>0.7</v>
      </c>
      <c r="G43">
        <f>8/10</f>
        <v>0.8</v>
      </c>
      <c r="H43">
        <f>8/10</f>
        <v>0.8</v>
      </c>
      <c r="I43">
        <f>(7+8)/10</f>
        <v>1.5</v>
      </c>
      <c r="J43">
        <f>(9+8)/10</f>
        <v>1.7</v>
      </c>
      <c r="K43">
        <f>(8+9)/10</f>
        <v>1.7</v>
      </c>
      <c r="L43">
        <f>(11+14)/10</f>
        <v>2.5</v>
      </c>
      <c r="M43">
        <f>(12+14)/10</f>
        <v>2.6</v>
      </c>
      <c r="O43" s="2"/>
      <c r="P43" s="4"/>
      <c r="S43">
        <v>1.9047619047619046E-2</v>
      </c>
      <c r="T43">
        <v>4.9999999999999989E-2</v>
      </c>
      <c r="U43">
        <v>1.4285714285714299E-2</v>
      </c>
      <c r="V43">
        <v>0</v>
      </c>
      <c r="W43">
        <v>6.9999999999999993E-2</v>
      </c>
      <c r="X43">
        <v>4.9999999999999989E-2</v>
      </c>
      <c r="Y43">
        <v>0</v>
      </c>
      <c r="Z43">
        <v>4.4444444444444446E-2</v>
      </c>
      <c r="AA43">
        <v>1.4285714285714299E-2</v>
      </c>
    </row>
    <row r="44" spans="1:27" x14ac:dyDescent="0.2">
      <c r="A44" s="2"/>
      <c r="B44" s="4"/>
      <c r="C44">
        <f>(5+7)/10</f>
        <v>1.2</v>
      </c>
      <c r="D44">
        <v>0.2</v>
      </c>
      <c r="E44">
        <f>6/10</f>
        <v>0.6</v>
      </c>
      <c r="F44">
        <f>5/10</f>
        <v>0.5</v>
      </c>
      <c r="G44">
        <f>8/10</f>
        <v>0.8</v>
      </c>
      <c r="H44">
        <f>8/10</f>
        <v>0.8</v>
      </c>
      <c r="I44">
        <f>(7+6)/10</f>
        <v>1.3</v>
      </c>
      <c r="J44">
        <f>(9+9)/10</f>
        <v>1.8</v>
      </c>
      <c r="K44">
        <f>(9+9)/10</f>
        <v>1.8</v>
      </c>
      <c r="L44">
        <f>(12+13)/10</f>
        <v>2.5</v>
      </c>
      <c r="M44">
        <f>(12+14)/10</f>
        <v>2.6</v>
      </c>
      <c r="O44" s="2"/>
      <c r="P44" s="4"/>
      <c r="S44">
        <v>1.9047619047619046E-2</v>
      </c>
      <c r="T44">
        <v>-4.9999999999999989E-2</v>
      </c>
      <c r="U44">
        <v>4.2857142857142864E-2</v>
      </c>
      <c r="V44">
        <v>0</v>
      </c>
      <c r="W44">
        <v>0.05</v>
      </c>
      <c r="X44">
        <v>0.125</v>
      </c>
      <c r="Y44">
        <v>0</v>
      </c>
      <c r="Z44">
        <v>3.888888888888889E-2</v>
      </c>
      <c r="AA44">
        <v>1.4285714285714299E-2</v>
      </c>
    </row>
    <row r="45" spans="1:27" x14ac:dyDescent="0.2">
      <c r="A45" s="2"/>
      <c r="B45" s="4"/>
      <c r="C45">
        <f>(3+3)/10</f>
        <v>0.6</v>
      </c>
      <c r="D45">
        <v>0.2</v>
      </c>
      <c r="E45">
        <f>4/10</f>
        <v>0.4</v>
      </c>
      <c r="F45">
        <f>4/10</f>
        <v>0.4</v>
      </c>
      <c r="G45">
        <f>6/10</f>
        <v>0.6</v>
      </c>
      <c r="H45">
        <f>8/10</f>
        <v>0.8</v>
      </c>
      <c r="I45">
        <f>(7+6)/10</f>
        <v>1.3</v>
      </c>
      <c r="J45">
        <f>(8+8)/10</f>
        <v>1.6</v>
      </c>
      <c r="K45">
        <f>(8+8)/10</f>
        <v>1.6</v>
      </c>
      <c r="L45">
        <f>(10+12)/10</f>
        <v>2.2000000000000002</v>
      </c>
      <c r="M45">
        <f>(11+13)/10</f>
        <v>2.4</v>
      </c>
      <c r="O45" s="2"/>
      <c r="P45" s="4"/>
      <c r="S45">
        <v>9.5238095238095247E-3</v>
      </c>
      <c r="T45">
        <v>0</v>
      </c>
      <c r="U45">
        <v>2.8571428571428564E-2</v>
      </c>
      <c r="V45">
        <v>5.0000000000000017E-2</v>
      </c>
      <c r="W45">
        <v>0.05</v>
      </c>
      <c r="X45">
        <v>7.5000000000000011E-2</v>
      </c>
      <c r="Y45">
        <v>0</v>
      </c>
      <c r="Z45">
        <v>3.333333333333334E-2</v>
      </c>
      <c r="AA45">
        <v>2.8571428571428532E-2</v>
      </c>
    </row>
    <row r="46" spans="1:27" x14ac:dyDescent="0.2">
      <c r="A46" s="2"/>
      <c r="B46" s="3" t="s">
        <v>5</v>
      </c>
      <c r="C46" s="3">
        <f>AVERAGE(C26:C45)</f>
        <v>1.0049999999999999</v>
      </c>
      <c r="D46" s="3">
        <f>AVERAGE(D26:D45)</f>
        <v>0.20000000000000004</v>
      </c>
      <c r="E46" s="3">
        <f>AVERAGE(E26:E45)</f>
        <v>0.48999999999999994</v>
      </c>
      <c r="F46" s="3">
        <f t="shared" ref="F46:K46" si="9">AVERAGE(F26:F45)</f>
        <v>0.5149999999999999</v>
      </c>
      <c r="G46" s="3">
        <f t="shared" si="9"/>
        <v>0.72000000000000008</v>
      </c>
      <c r="H46" s="3">
        <f t="shared" si="9"/>
        <v>0.80500000000000027</v>
      </c>
      <c r="I46" s="3">
        <f t="shared" si="9"/>
        <v>1.375</v>
      </c>
      <c r="J46" s="3">
        <f t="shared" si="9"/>
        <v>1.64</v>
      </c>
      <c r="K46" s="3">
        <f t="shared" si="9"/>
        <v>1.736842105263158</v>
      </c>
      <c r="L46" s="10">
        <f>AVERAGE(L26:L45)</f>
        <v>2.3894736842105262</v>
      </c>
      <c r="M46" s="3">
        <f>AVERAGE(M26:M45)</f>
        <v>2.5947368421052639</v>
      </c>
      <c r="O46" s="2"/>
      <c r="P46" s="3" t="s">
        <v>5</v>
      </c>
      <c r="Q46" s="3" t="e">
        <f>AVERAGE(Q26:Q45)</f>
        <v>#DIV/0!</v>
      </c>
      <c r="R46" s="3" t="e">
        <f>AVERAGE(R26:R45)</f>
        <v>#DIV/0!</v>
      </c>
      <c r="S46" s="3">
        <f>AVERAGE(S26:S45)</f>
        <v>1.3809523809523808E-2</v>
      </c>
      <c r="T46" s="3">
        <f t="shared" ref="T46:Y46" si="10">AVERAGE(T26:T45)</f>
        <v>1.2500000000000002E-2</v>
      </c>
      <c r="U46" s="3">
        <f t="shared" si="10"/>
        <v>2.9285714285714293E-2</v>
      </c>
      <c r="V46" s="3">
        <f t="shared" si="10"/>
        <v>2.1250000000000002E-2</v>
      </c>
      <c r="W46" s="3">
        <f t="shared" si="10"/>
        <v>5.7000000000000009E-2</v>
      </c>
      <c r="X46" s="3">
        <f t="shared" si="10"/>
        <v>6.6249999999999989E-2</v>
      </c>
      <c r="Y46" s="3">
        <f t="shared" si="10"/>
        <v>1.578947368421053E-2</v>
      </c>
      <c r="Z46" s="10">
        <f>AVERAGE(Z26:Z45)</f>
        <v>3.625730994152046E-2</v>
      </c>
      <c r="AA46" s="3">
        <f>AVERAGE(AA26:AA45)</f>
        <v>2.9323308270676692E-2</v>
      </c>
    </row>
    <row r="47" spans="1:27" x14ac:dyDescent="0.2">
      <c r="A47" s="2"/>
      <c r="B47" s="3" t="s">
        <v>6</v>
      </c>
      <c r="C47" s="3">
        <f>STDEV(C26:C45)</f>
        <v>0.23502519461807375</v>
      </c>
      <c r="D47" s="3">
        <f>STDEV(D26:D45)</f>
        <v>2.8476619731297836E-17</v>
      </c>
      <c r="E47" s="3">
        <f>STDEV(E26:E45)</f>
        <v>0.11192102478745358</v>
      </c>
      <c r="F47" s="3">
        <f t="shared" ref="F47:K47" si="11">STDEV(F26:F45)</f>
        <v>9.3330200448673392E-2</v>
      </c>
      <c r="G47" s="3">
        <f t="shared" si="11"/>
        <v>0.11516578439248733</v>
      </c>
      <c r="H47" s="3">
        <f t="shared" si="11"/>
        <v>0.1050062654772257</v>
      </c>
      <c r="I47" s="3">
        <f t="shared" si="11"/>
        <v>0.15852942612451601</v>
      </c>
      <c r="J47" s="3">
        <f t="shared" si="11"/>
        <v>0.2562893102068769</v>
      </c>
      <c r="K47" s="3">
        <f t="shared" si="11"/>
        <v>0.11160708020048364</v>
      </c>
      <c r="L47" s="3">
        <f>STDEV(L26:L45)</f>
        <v>0.14100723717480787</v>
      </c>
      <c r="M47" s="3">
        <f>STDEV(M26:M45)</f>
        <v>0.1470966583596813</v>
      </c>
      <c r="O47" s="2"/>
      <c r="P47" s="3" t="s">
        <v>6</v>
      </c>
      <c r="Q47" s="3" t="e">
        <f>STDEV(Q26:Q45)</f>
        <v>#DIV/0!</v>
      </c>
      <c r="R47" s="3" t="e">
        <f>STDEV(R26:R45)</f>
        <v>#DIV/0!</v>
      </c>
      <c r="S47" s="3">
        <f>STDEV(S26:S45)</f>
        <v>5.3295726089263428E-3</v>
      </c>
      <c r="T47" s="3">
        <f t="shared" ref="T47:Y47" si="12">STDEV(T26:T45)</f>
        <v>6.0426118437921235E-2</v>
      </c>
      <c r="U47" s="3">
        <f t="shared" si="12"/>
        <v>1.3493046305547591E-2</v>
      </c>
      <c r="V47" s="3">
        <f t="shared" si="12"/>
        <v>2.5999746962331448E-2</v>
      </c>
      <c r="W47" s="3">
        <f t="shared" si="12"/>
        <v>1.2607433062326829E-2</v>
      </c>
      <c r="X47" s="3">
        <f t="shared" si="12"/>
        <v>3.2721914433763356E-2</v>
      </c>
      <c r="Y47" s="3">
        <f t="shared" si="12"/>
        <v>4.062539048645241E-2</v>
      </c>
      <c r="Z47" s="3">
        <f>STDEV(Z26:Z45)</f>
        <v>5.9629690167416873E-3</v>
      </c>
      <c r="AA47" s="3">
        <f>STDEV(AA26:AA45)</f>
        <v>1.5410986606158601E-2</v>
      </c>
    </row>
    <row r="48" spans="1:27" x14ac:dyDescent="0.2">
      <c r="A48" s="2"/>
      <c r="B48" s="3" t="s">
        <v>7</v>
      </c>
      <c r="C48" s="3">
        <f>STDEV(C26:C45)/(SQRT(COUNT(C26:C45)))</f>
        <v>5.2553231159113062E-2</v>
      </c>
      <c r="D48" s="3">
        <f>STDEV(D26:D45)/(SQRT(COUNT(D26:D45)))</f>
        <v>6.367565748859375E-18</v>
      </c>
      <c r="E48" s="3">
        <f>STDEV(E26:E45)/(SQRT(COUNT(E26:E45)))</f>
        <v>2.5026301953618515E-2</v>
      </c>
      <c r="F48" s="3">
        <f t="shared" ref="F48:K48" si="13">STDEV(F26:F45)/(SQRT(COUNT(F26:F45)))</f>
        <v>2.0869267255691507E-2</v>
      </c>
      <c r="G48" s="3">
        <f t="shared" si="13"/>
        <v>2.5751852258368596E-2</v>
      </c>
      <c r="H48" s="3">
        <f t="shared" si="13"/>
        <v>2.3480114767046607E-2</v>
      </c>
      <c r="I48" s="3">
        <f t="shared" si="13"/>
        <v>3.5448257324844884E-2</v>
      </c>
      <c r="J48" s="3">
        <f t="shared" si="13"/>
        <v>5.7308031952910739E-2</v>
      </c>
      <c r="K48" s="3">
        <f t="shared" si="13"/>
        <v>2.5604420209344596E-2</v>
      </c>
      <c r="L48" s="3">
        <f>STDEV(L26:L45)/(SQRT(COUNT(L26:L45)))</f>
        <v>3.23492787975189E-2</v>
      </c>
      <c r="M48" s="3">
        <f>STDEV(M26:M45)/(SQRT(COUNT(M26:M45)))</f>
        <v>3.3746287827493587E-2</v>
      </c>
      <c r="O48" s="2"/>
      <c r="P48" s="3" t="s">
        <v>7</v>
      </c>
      <c r="Q48" s="3" t="e">
        <f>STDEV(Q26:Q45)/(SQRT(COUNT(Q26:Q45)))</f>
        <v>#DIV/0!</v>
      </c>
      <c r="R48" s="3" t="e">
        <f>STDEV(R26:R45)/(SQRT(COUNT(R26:R45)))</f>
        <v>#DIV/0!</v>
      </c>
      <c r="S48" s="3">
        <f>STDEV(S26:S45)/(SQRT(COUNT(S26:S45)))</f>
        <v>1.1917286644580205E-3</v>
      </c>
      <c r="T48" s="3">
        <f t="shared" ref="T48:Y48" si="14">STDEV(T26:T45)/(SQRT(COUNT(T26:T45)))</f>
        <v>1.3511690844364528E-2</v>
      </c>
      <c r="U48" s="3">
        <f t="shared" si="14"/>
        <v>3.017136876275681E-3</v>
      </c>
      <c r="V48" s="3">
        <f t="shared" si="14"/>
        <v>5.8137201605566778E-3</v>
      </c>
      <c r="W48" s="3">
        <f t="shared" si="14"/>
        <v>2.819107734914113E-3</v>
      </c>
      <c r="X48" s="3">
        <f t="shared" si="14"/>
        <v>7.3168425027826398E-3</v>
      </c>
      <c r="Y48" s="3">
        <f t="shared" si="14"/>
        <v>9.3201037722276166E-3</v>
      </c>
      <c r="Z48" s="3">
        <f>STDEV(Z26:Z45)/(SQRT(COUNT(Z26:Z45)))</f>
        <v>1.3679989130232161E-3</v>
      </c>
      <c r="AA48" s="3">
        <f>STDEV(AA26:AA45)/(SQRT(COUNT(AA26:AA45)))</f>
        <v>3.535522801921273E-3</v>
      </c>
    </row>
    <row r="49" spans="1:27" x14ac:dyDescent="0.2">
      <c r="A49" s="2"/>
      <c r="O49" s="2"/>
    </row>
    <row r="50" spans="1:27" x14ac:dyDescent="0.2">
      <c r="A50" s="2"/>
      <c r="B50" t="s">
        <v>9</v>
      </c>
      <c r="C50">
        <f>TTEST(C3:C22,C26:C45,2,2)</f>
        <v>0.54852478785603886</v>
      </c>
      <c r="D50">
        <f>TTEST(C3:C22,D26:D45,2,2)</f>
        <v>1.3934477135538798E-22</v>
      </c>
      <c r="E50">
        <f>TTEST(E3:E22,E26:E45,2,2)</f>
        <v>4.8135490238197196E-23</v>
      </c>
      <c r="F50">
        <f t="shared" ref="F50:K50" si="15">TTEST(F3:F22,F26:F45,2,2)</f>
        <v>1.1481815105278899E-24</v>
      </c>
      <c r="G50">
        <f t="shared" si="15"/>
        <v>3.7254964685768953E-25</v>
      </c>
      <c r="H50">
        <f t="shared" si="15"/>
        <v>5.2796075062283889E-28</v>
      </c>
      <c r="I50">
        <f t="shared" si="15"/>
        <v>1.1934088817225009E-17</v>
      </c>
      <c r="J50">
        <f t="shared" si="15"/>
        <v>2.9671053628397212E-12</v>
      </c>
      <c r="K50">
        <f t="shared" si="15"/>
        <v>1.1780606989233929E-14</v>
      </c>
      <c r="L50">
        <f>TTEST(L3:L22,L26:L45,2,2)</f>
        <v>2.7799326409408335E-6</v>
      </c>
      <c r="M50">
        <f>TTEST(M3:M22,M26:M45,2,2)</f>
        <v>1.0959379093407636E-4</v>
      </c>
      <c r="O50" s="2"/>
      <c r="P50" t="s">
        <v>9</v>
      </c>
      <c r="Q50" t="e">
        <f>TTEST(Q3:Q22,Q26:Q45,2,2)</f>
        <v>#DIV/0!</v>
      </c>
      <c r="R50" t="e">
        <f>TTEST(Q3:Q22,R26:R45,2,2)</f>
        <v>#DIV/0!</v>
      </c>
      <c r="S50">
        <f>TTEST(S3:S22,S26:S45,2,2)</f>
        <v>3.7488884232121991E-4</v>
      </c>
      <c r="T50">
        <f t="shared" ref="T50:Y50" si="16">TTEST(T3:T22,T26:T45,2,2)</f>
        <v>5.57675624152211E-3</v>
      </c>
      <c r="U50">
        <f t="shared" si="16"/>
        <v>8.7979655218387871E-3</v>
      </c>
      <c r="V50">
        <f t="shared" si="16"/>
        <v>0.87577026676199021</v>
      </c>
      <c r="W50">
        <f t="shared" si="16"/>
        <v>9.9747272145324981E-14</v>
      </c>
      <c r="X50">
        <f t="shared" si="16"/>
        <v>1.7954520213143525E-2</v>
      </c>
      <c r="Y50">
        <f t="shared" si="16"/>
        <v>3.2717483225187978E-2</v>
      </c>
      <c r="Z50">
        <f>TTEST(Z3:Z22,Z26:Z45,2,2)</f>
        <v>4.8483887557341687E-9</v>
      </c>
      <c r="AA50">
        <f>TTEST(AA3:AA22,AA26:AA45,2,2)</f>
        <v>0.15849474477871539</v>
      </c>
    </row>
    <row r="53" spans="1:27" x14ac:dyDescent="0.2">
      <c r="A53" s="11" t="s">
        <v>10</v>
      </c>
    </row>
    <row r="55" spans="1:27" ht="19" x14ac:dyDescent="0.25">
      <c r="A55" s="12" t="s">
        <v>11</v>
      </c>
    </row>
    <row r="56" spans="1:27" x14ac:dyDescent="0.2">
      <c r="A56" s="2" t="s">
        <v>1</v>
      </c>
      <c r="B56" t="s">
        <v>2</v>
      </c>
      <c r="C56" s="13">
        <v>0</v>
      </c>
      <c r="D56" s="13">
        <v>0</v>
      </c>
      <c r="E56" s="13">
        <v>30</v>
      </c>
      <c r="F56" s="14">
        <v>44</v>
      </c>
      <c r="G56" s="14">
        <v>63</v>
      </c>
      <c r="H56" s="14">
        <v>77</v>
      </c>
      <c r="I56" s="15">
        <v>89</v>
      </c>
      <c r="J56" s="15">
        <v>112</v>
      </c>
      <c r="K56" s="15">
        <v>128</v>
      </c>
      <c r="L56" s="13">
        <v>200</v>
      </c>
      <c r="O56" s="2" t="s">
        <v>3</v>
      </c>
      <c r="P56" t="s">
        <v>2</v>
      </c>
      <c r="Q56" s="13">
        <v>0</v>
      </c>
      <c r="R56" s="13">
        <v>0</v>
      </c>
      <c r="S56" s="13">
        <v>30</v>
      </c>
      <c r="T56" s="14">
        <v>44</v>
      </c>
      <c r="U56" s="14">
        <v>63</v>
      </c>
      <c r="V56" s="14">
        <v>77</v>
      </c>
      <c r="W56" s="15">
        <v>89</v>
      </c>
      <c r="X56" s="15">
        <v>112</v>
      </c>
      <c r="Y56" s="15">
        <v>128</v>
      </c>
      <c r="Z56" s="13">
        <v>200</v>
      </c>
    </row>
    <row r="57" spans="1:27" x14ac:dyDescent="0.2">
      <c r="A57" s="2"/>
      <c r="B57" s="4" t="s">
        <v>4</v>
      </c>
      <c r="C57">
        <f>1.5+1.8</f>
        <v>3.3</v>
      </c>
      <c r="E57">
        <f>(13+18)/10</f>
        <v>3.1</v>
      </c>
      <c r="F57">
        <f>(16+21)/10</f>
        <v>3.7</v>
      </c>
      <c r="G57">
        <f>(15+19)/10</f>
        <v>3.4</v>
      </c>
      <c r="H57">
        <f>(16+23)/10</f>
        <v>3.9</v>
      </c>
      <c r="I57" s="5">
        <f>(17+23)/10</f>
        <v>4</v>
      </c>
      <c r="J57" s="5">
        <f>(16+25)/10</f>
        <v>4.0999999999999996</v>
      </c>
      <c r="K57" s="5">
        <f>(19+24)/10</f>
        <v>4.3</v>
      </c>
      <c r="L57">
        <v>4.25</v>
      </c>
      <c r="O57" s="2"/>
      <c r="P57" s="4" t="s">
        <v>4</v>
      </c>
      <c r="S57">
        <f>(E57-C57)/(E$2-C$2)</f>
        <v>-9.5238095238095108E-3</v>
      </c>
      <c r="T57">
        <f>(F57-E57)/(F$2-E$2)</f>
        <v>0.30000000000000004</v>
      </c>
      <c r="U57">
        <f t="shared" ref="U57:Z66" si="17">(G57-F57)/(G$2-F$2)</f>
        <v>-4.2857142857142892E-2</v>
      </c>
      <c r="V57">
        <f t="shared" si="17"/>
        <v>0.125</v>
      </c>
      <c r="W57">
        <f t="shared" si="17"/>
        <v>1.0000000000000009E-2</v>
      </c>
      <c r="X57">
        <f t="shared" si="17"/>
        <v>2.4999999999999911E-2</v>
      </c>
      <c r="Y57">
        <f t="shared" si="17"/>
        <v>6.6666666666666721E-2</v>
      </c>
      <c r="Z57">
        <f t="shared" si="17"/>
        <v>-2.7777777777777679E-3</v>
      </c>
    </row>
    <row r="58" spans="1:27" x14ac:dyDescent="0.2">
      <c r="A58" s="2"/>
      <c r="B58" s="4"/>
      <c r="C58">
        <f>1.3+1.8</f>
        <v>3.1</v>
      </c>
      <c r="E58">
        <f>(14+18)/10</f>
        <v>3.2</v>
      </c>
      <c r="F58">
        <f>(13+20)/10</f>
        <v>3.3</v>
      </c>
      <c r="G58">
        <f>(14+19)/10</f>
        <v>3.3</v>
      </c>
      <c r="H58">
        <f>(15+21)/10</f>
        <v>3.6</v>
      </c>
      <c r="I58">
        <f>(16+22)/10</f>
        <v>3.8</v>
      </c>
      <c r="J58">
        <f>(14+23)/10</f>
        <v>3.7</v>
      </c>
      <c r="K58">
        <f>(17+24)/10</f>
        <v>4.0999999999999996</v>
      </c>
      <c r="L58">
        <v>4.25</v>
      </c>
      <c r="O58" s="2"/>
      <c r="P58" s="4"/>
      <c r="S58">
        <f t="shared" ref="S58:S66" si="18">(E58-C58)/(E$2-C$2)</f>
        <v>4.7619047619047658E-3</v>
      </c>
      <c r="T58">
        <f t="shared" ref="T58:T66" si="19">(F58-E58)/(F$2-E$2)</f>
        <v>4.9999999999999822E-2</v>
      </c>
      <c r="U58">
        <f t="shared" si="17"/>
        <v>0</v>
      </c>
      <c r="V58">
        <f t="shared" si="17"/>
        <v>7.5000000000000067E-2</v>
      </c>
      <c r="W58">
        <f t="shared" si="17"/>
        <v>1.9999999999999973E-2</v>
      </c>
      <c r="X58">
        <f t="shared" si="17"/>
        <v>-2.4999999999999911E-2</v>
      </c>
      <c r="Y58">
        <f t="shared" si="17"/>
        <v>0.13333333333333316</v>
      </c>
      <c r="Z58">
        <f t="shared" si="17"/>
        <v>8.3333333333333523E-3</v>
      </c>
    </row>
    <row r="59" spans="1:27" x14ac:dyDescent="0.2">
      <c r="A59" s="2"/>
      <c r="B59" s="4"/>
      <c r="C59">
        <f>1.3+1.7</f>
        <v>3</v>
      </c>
      <c r="E59">
        <f>(15+19)/10</f>
        <v>3.4</v>
      </c>
      <c r="F59">
        <f>(12+20)/10</f>
        <v>3.2</v>
      </c>
      <c r="G59">
        <f>(15+21)/10</f>
        <v>3.6</v>
      </c>
      <c r="H59">
        <f>(15+22)/10</f>
        <v>3.7</v>
      </c>
      <c r="I59" s="5">
        <f>(18+22)/10</f>
        <v>4</v>
      </c>
      <c r="J59" s="5">
        <f>(16+23)/10</f>
        <v>3.9</v>
      </c>
      <c r="K59" s="5">
        <f>(18+24)/10</f>
        <v>4.2</v>
      </c>
      <c r="L59">
        <v>4.2</v>
      </c>
      <c r="O59" s="2"/>
      <c r="P59" s="4"/>
      <c r="S59">
        <f t="shared" si="18"/>
        <v>1.9047619047619042E-2</v>
      </c>
      <c r="T59">
        <f t="shared" si="19"/>
        <v>-9.9999999999999867E-2</v>
      </c>
      <c r="U59">
        <f t="shared" si="17"/>
        <v>5.7142857142857127E-2</v>
      </c>
      <c r="V59">
        <f t="shared" si="17"/>
        <v>2.5000000000000022E-2</v>
      </c>
      <c r="W59">
        <f t="shared" si="17"/>
        <v>2.9999999999999982E-2</v>
      </c>
      <c r="X59">
        <f t="shared" si="17"/>
        <v>-2.5000000000000022E-2</v>
      </c>
      <c r="Y59">
        <f t="shared" si="17"/>
        <v>0.10000000000000009</v>
      </c>
      <c r="Z59">
        <f t="shared" si="17"/>
        <v>0</v>
      </c>
    </row>
    <row r="60" spans="1:27" x14ac:dyDescent="0.2">
      <c r="A60" s="2"/>
      <c r="B60" s="4"/>
      <c r="C60">
        <f>1.5+1.8</f>
        <v>3.3</v>
      </c>
      <c r="E60">
        <f>(14+18)/10</f>
        <v>3.2</v>
      </c>
      <c r="F60">
        <f>(14+21)/10</f>
        <v>3.5</v>
      </c>
      <c r="G60">
        <f>(14+20)/10</f>
        <v>3.4</v>
      </c>
      <c r="H60">
        <f>(16+22)/10</f>
        <v>3.8</v>
      </c>
      <c r="I60">
        <f>(16+23)/10</f>
        <v>3.9</v>
      </c>
      <c r="J60">
        <f>(14+24)/10</f>
        <v>3.8</v>
      </c>
      <c r="K60">
        <f>(17+24)/10</f>
        <v>4.0999999999999996</v>
      </c>
      <c r="L60">
        <v>4.25</v>
      </c>
      <c r="O60" s="2"/>
      <c r="P60" s="4"/>
      <c r="S60">
        <f t="shared" si="18"/>
        <v>-4.761904761904745E-3</v>
      </c>
      <c r="T60">
        <f t="shared" si="19"/>
        <v>0.14999999999999991</v>
      </c>
      <c r="U60">
        <f t="shared" si="17"/>
        <v>-1.4285714285714299E-2</v>
      </c>
      <c r="V60">
        <f t="shared" si="17"/>
        <v>9.9999999999999978E-2</v>
      </c>
      <c r="W60">
        <f t="shared" si="17"/>
        <v>1.0000000000000009E-2</v>
      </c>
      <c r="X60">
        <f t="shared" si="17"/>
        <v>-2.5000000000000022E-2</v>
      </c>
      <c r="Y60">
        <f t="shared" si="17"/>
        <v>9.9999999999999936E-2</v>
      </c>
      <c r="Z60">
        <f t="shared" si="17"/>
        <v>8.3333333333333523E-3</v>
      </c>
    </row>
    <row r="61" spans="1:27" x14ac:dyDescent="0.2">
      <c r="A61" s="2"/>
      <c r="B61" s="4"/>
      <c r="C61">
        <f>1.5+2.2</f>
        <v>3.7</v>
      </c>
      <c r="E61">
        <f>(16+22)/10</f>
        <v>3.8</v>
      </c>
      <c r="F61">
        <f>(15+23)/10</f>
        <v>3.8</v>
      </c>
      <c r="G61">
        <f>(15+24)/10</f>
        <v>3.9</v>
      </c>
      <c r="H61">
        <f>(16+25)/10</f>
        <v>4.0999999999999996</v>
      </c>
      <c r="I61">
        <f>(19+25)/10</f>
        <v>4.4000000000000004</v>
      </c>
      <c r="J61">
        <f>(17+25)/10</f>
        <v>4.2</v>
      </c>
      <c r="K61">
        <f>(19+26)/10</f>
        <v>4.5</v>
      </c>
      <c r="L61">
        <v>4.4000000000000004</v>
      </c>
      <c r="O61" s="2"/>
      <c r="P61" s="4"/>
      <c r="S61">
        <f t="shared" si="18"/>
        <v>4.761904761904745E-3</v>
      </c>
      <c r="T61">
        <f t="shared" si="19"/>
        <v>0</v>
      </c>
      <c r="U61">
        <f t="shared" si="17"/>
        <v>1.4285714285714299E-2</v>
      </c>
      <c r="V61">
        <f t="shared" si="17"/>
        <v>4.9999999999999933E-2</v>
      </c>
      <c r="W61">
        <f t="shared" si="17"/>
        <v>3.0000000000000072E-2</v>
      </c>
      <c r="X61">
        <f t="shared" si="17"/>
        <v>-5.0000000000000044E-2</v>
      </c>
      <c r="Y61">
        <f t="shared" si="17"/>
        <v>9.9999999999999936E-2</v>
      </c>
      <c r="Z61">
        <f t="shared" si="17"/>
        <v>-5.5555555555555358E-3</v>
      </c>
    </row>
    <row r="62" spans="1:27" x14ac:dyDescent="0.2">
      <c r="A62" s="2"/>
      <c r="B62" s="4"/>
      <c r="C62">
        <f>1.2+1.8</f>
        <v>3</v>
      </c>
      <c r="E62">
        <f>(16+19)/10</f>
        <v>3.5</v>
      </c>
      <c r="F62">
        <f>(15+21)/10</f>
        <v>3.6</v>
      </c>
      <c r="G62">
        <f>(15+19)/10</f>
        <v>3.4</v>
      </c>
      <c r="H62">
        <f>(16+23)/10</f>
        <v>3.9</v>
      </c>
      <c r="I62">
        <f>(16+22)/10</f>
        <v>3.8</v>
      </c>
      <c r="J62">
        <f>(16+23)/10</f>
        <v>3.9</v>
      </c>
      <c r="K62">
        <f>(17+24)/10</f>
        <v>4.0999999999999996</v>
      </c>
      <c r="L62">
        <v>4.5</v>
      </c>
      <c r="O62" s="2"/>
      <c r="P62" s="4"/>
      <c r="S62">
        <f t="shared" si="18"/>
        <v>2.3809523809523808E-2</v>
      </c>
      <c r="T62">
        <f t="shared" si="19"/>
        <v>5.0000000000000044E-2</v>
      </c>
      <c r="U62">
        <f t="shared" si="17"/>
        <v>-2.8571428571428598E-2</v>
      </c>
      <c r="V62">
        <f t="shared" si="17"/>
        <v>0.125</v>
      </c>
      <c r="W62">
        <f t="shared" si="17"/>
        <v>-1.0000000000000009E-2</v>
      </c>
      <c r="X62">
        <f t="shared" si="17"/>
        <v>2.5000000000000022E-2</v>
      </c>
      <c r="Y62">
        <f t="shared" si="17"/>
        <v>6.6666666666666582E-2</v>
      </c>
      <c r="Z62">
        <f t="shared" si="17"/>
        <v>2.222222222222224E-2</v>
      </c>
    </row>
    <row r="63" spans="1:27" x14ac:dyDescent="0.2">
      <c r="A63" s="2"/>
      <c r="B63" s="4"/>
      <c r="C63">
        <f>1.3+2.1</f>
        <v>3.4000000000000004</v>
      </c>
      <c r="E63">
        <f>(14+20)/10</f>
        <v>3.4</v>
      </c>
      <c r="F63">
        <f>(15.5+23)/10</f>
        <v>3.85</v>
      </c>
      <c r="G63">
        <f>(13+23)/10</f>
        <v>3.6</v>
      </c>
      <c r="H63">
        <f>(16+25)/10</f>
        <v>4.0999999999999996</v>
      </c>
      <c r="I63">
        <f>(17+25)/10</f>
        <v>4.2</v>
      </c>
      <c r="J63">
        <f>(16+26)/10</f>
        <v>4.2</v>
      </c>
      <c r="K63">
        <f>(17+27)/10</f>
        <v>4.4000000000000004</v>
      </c>
      <c r="L63">
        <v>4.2</v>
      </c>
      <c r="O63" s="2"/>
      <c r="P63" s="4"/>
      <c r="S63">
        <f t="shared" si="18"/>
        <v>-2.1147105230955362E-17</v>
      </c>
      <c r="T63">
        <f t="shared" si="19"/>
        <v>0.22500000000000009</v>
      </c>
      <c r="U63">
        <f t="shared" si="17"/>
        <v>-3.5714285714285712E-2</v>
      </c>
      <c r="V63">
        <f t="shared" si="17"/>
        <v>0.12499999999999989</v>
      </c>
      <c r="W63">
        <f t="shared" si="17"/>
        <v>1.0000000000000054E-2</v>
      </c>
      <c r="X63">
        <f t="shared" si="17"/>
        <v>0</v>
      </c>
      <c r="Y63">
        <f t="shared" si="17"/>
        <v>6.6666666666666721E-2</v>
      </c>
      <c r="Z63">
        <f t="shared" si="17"/>
        <v>-1.111111111111112E-2</v>
      </c>
    </row>
    <row r="64" spans="1:27" x14ac:dyDescent="0.2">
      <c r="A64" s="2"/>
      <c r="B64" s="4"/>
      <c r="C64">
        <f>1.5+2.2</f>
        <v>3.7</v>
      </c>
      <c r="E64">
        <f>(15+19)/10</f>
        <v>3.4</v>
      </c>
      <c r="F64">
        <f>(16+22)/10</f>
        <v>3.8</v>
      </c>
      <c r="G64">
        <f>(14+23)/10</f>
        <v>3.7</v>
      </c>
      <c r="H64">
        <f>(17+24)/10</f>
        <v>4.0999999999999996</v>
      </c>
      <c r="I64" s="5">
        <f>(15+25)/10</f>
        <v>4</v>
      </c>
      <c r="J64" s="5">
        <f>(17+25)/10</f>
        <v>4.2</v>
      </c>
      <c r="K64" s="5">
        <f>(17+26)/10</f>
        <v>4.3</v>
      </c>
      <c r="L64">
        <v>4.25</v>
      </c>
      <c r="O64" s="2"/>
      <c r="P64" s="4"/>
      <c r="S64">
        <f t="shared" si="18"/>
        <v>-1.4285714285714299E-2</v>
      </c>
      <c r="T64">
        <f t="shared" si="19"/>
        <v>0.19999999999999996</v>
      </c>
      <c r="U64">
        <f t="shared" si="17"/>
        <v>-1.4285714285714235E-2</v>
      </c>
      <c r="V64">
        <f t="shared" si="17"/>
        <v>9.9999999999999867E-2</v>
      </c>
      <c r="W64">
        <f t="shared" si="17"/>
        <v>-9.9999999999999638E-3</v>
      </c>
      <c r="X64">
        <f t="shared" si="17"/>
        <v>5.0000000000000044E-2</v>
      </c>
      <c r="Y64">
        <f t="shared" si="17"/>
        <v>3.3333333333333215E-2</v>
      </c>
      <c r="Z64">
        <f t="shared" si="17"/>
        <v>-2.7777777777777679E-3</v>
      </c>
    </row>
    <row r="65" spans="1:26" x14ac:dyDescent="0.2">
      <c r="A65" s="2"/>
      <c r="B65" s="4"/>
      <c r="C65">
        <f>1.1+1.9</f>
        <v>3</v>
      </c>
      <c r="E65">
        <f>(13+15)/10</f>
        <v>2.8</v>
      </c>
      <c r="F65">
        <f>(12+21)/10</f>
        <v>3.3</v>
      </c>
      <c r="G65">
        <f>(13+21)/10</f>
        <v>3.4</v>
      </c>
      <c r="H65">
        <f>(13+23)/10</f>
        <v>3.6</v>
      </c>
      <c r="I65">
        <f>(15+21)/10</f>
        <v>3.6</v>
      </c>
      <c r="J65">
        <f>(14+22)/10</f>
        <v>3.6</v>
      </c>
      <c r="K65">
        <f>(16+23)/10</f>
        <v>3.9</v>
      </c>
      <c r="L65">
        <v>4.2</v>
      </c>
      <c r="O65" s="2"/>
      <c r="P65" s="4"/>
      <c r="S65">
        <f t="shared" si="18"/>
        <v>-9.5238095238095316E-3</v>
      </c>
      <c r="T65">
        <f t="shared" si="19"/>
        <v>0.25</v>
      </c>
      <c r="U65">
        <f t="shared" si="17"/>
        <v>1.4285714285714299E-2</v>
      </c>
      <c r="V65">
        <f t="shared" si="17"/>
        <v>5.0000000000000044E-2</v>
      </c>
      <c r="W65">
        <f t="shared" si="17"/>
        <v>0</v>
      </c>
      <c r="X65">
        <f t="shared" si="17"/>
        <v>0</v>
      </c>
      <c r="Y65">
        <f t="shared" si="17"/>
        <v>9.9999999999999936E-2</v>
      </c>
      <c r="Z65">
        <f t="shared" si="17"/>
        <v>1.666666666666668E-2</v>
      </c>
    </row>
    <row r="66" spans="1:26" x14ac:dyDescent="0.2">
      <c r="A66" s="2"/>
      <c r="B66" s="4"/>
      <c r="C66">
        <f>1.3+1.7</f>
        <v>3</v>
      </c>
      <c r="E66">
        <f>(13+20)/10</f>
        <v>3.3</v>
      </c>
      <c r="F66">
        <f>(14+20)/10</f>
        <v>3.4</v>
      </c>
      <c r="G66">
        <f>(14+20)/10</f>
        <v>3.4</v>
      </c>
      <c r="H66">
        <f>(15+23)/10</f>
        <v>3.8</v>
      </c>
      <c r="I66">
        <f>(15+23)/10</f>
        <v>3.8</v>
      </c>
      <c r="J66">
        <f>(15+24)/10</f>
        <v>3.9</v>
      </c>
      <c r="K66">
        <f>(17+24)/10</f>
        <v>4.0999999999999996</v>
      </c>
      <c r="L66">
        <v>4.55</v>
      </c>
      <c r="O66" s="2"/>
      <c r="P66" s="4"/>
      <c r="S66">
        <f t="shared" si="18"/>
        <v>1.4285714285714277E-2</v>
      </c>
      <c r="T66">
        <f t="shared" si="19"/>
        <v>5.0000000000000044E-2</v>
      </c>
      <c r="U66">
        <f t="shared" si="17"/>
        <v>0</v>
      </c>
      <c r="V66">
        <f t="shared" si="17"/>
        <v>9.9999999999999978E-2</v>
      </c>
      <c r="W66">
        <f t="shared" si="17"/>
        <v>0</v>
      </c>
      <c r="X66">
        <f t="shared" si="17"/>
        <v>2.5000000000000022E-2</v>
      </c>
      <c r="Y66">
        <f t="shared" si="17"/>
        <v>6.6666666666666582E-2</v>
      </c>
      <c r="Z66">
        <f t="shared" si="17"/>
        <v>2.5000000000000008E-2</v>
      </c>
    </row>
    <row r="67" spans="1:26" x14ac:dyDescent="0.2">
      <c r="A67" s="2"/>
      <c r="B67" s="3" t="s">
        <v>5</v>
      </c>
      <c r="C67" s="3">
        <f>AVERAGE(C57:C66)</f>
        <v>3.25</v>
      </c>
      <c r="D67" s="3"/>
      <c r="E67" s="3">
        <f t="shared" ref="E67:L67" si="20">AVERAGE(E57:E66)</f>
        <v>3.31</v>
      </c>
      <c r="F67" s="3">
        <f t="shared" si="20"/>
        <v>3.5450000000000004</v>
      </c>
      <c r="G67" s="3">
        <f t="shared" si="20"/>
        <v>3.5099999999999993</v>
      </c>
      <c r="H67" s="3">
        <f t="shared" si="20"/>
        <v>3.8600000000000003</v>
      </c>
      <c r="I67" s="3">
        <f t="shared" si="20"/>
        <v>3.95</v>
      </c>
      <c r="J67" s="3">
        <f t="shared" si="20"/>
        <v>3.9499999999999993</v>
      </c>
      <c r="K67" s="3">
        <f t="shared" si="20"/>
        <v>4.1999999999999993</v>
      </c>
      <c r="L67" s="3">
        <f t="shared" si="20"/>
        <v>4.3049999999999997</v>
      </c>
      <c r="O67" s="2"/>
      <c r="P67" s="3" t="s">
        <v>5</v>
      </c>
      <c r="Q67" s="3"/>
      <c r="R67" s="3"/>
      <c r="S67" s="3">
        <f t="shared" ref="S67:Z67" si="21">AVERAGE(S57:S66)</f>
        <v>2.8571428571428532E-3</v>
      </c>
      <c r="T67" s="3">
        <f t="shared" si="21"/>
        <v>0.11750000000000001</v>
      </c>
      <c r="U67" s="3">
        <f t="shared" si="21"/>
        <v>-5.000000000000001E-3</v>
      </c>
      <c r="V67" s="3">
        <f t="shared" si="21"/>
        <v>8.7499999999999981E-2</v>
      </c>
      <c r="W67" s="3">
        <f t="shared" si="21"/>
        <v>9.0000000000000115E-3</v>
      </c>
      <c r="X67" s="3">
        <f t="shared" si="21"/>
        <v>0</v>
      </c>
      <c r="Y67" s="3">
        <f t="shared" si="21"/>
        <v>8.3333333333333287E-2</v>
      </c>
      <c r="Z67" s="3">
        <f t="shared" si="21"/>
        <v>5.8333333333333449E-3</v>
      </c>
    </row>
    <row r="68" spans="1:26" x14ac:dyDescent="0.2">
      <c r="A68" s="2"/>
      <c r="B68" s="3" t="s">
        <v>6</v>
      </c>
      <c r="C68" s="3">
        <f>STDEV(C57:C66)</f>
        <v>0.2798809270624445</v>
      </c>
      <c r="D68" s="3"/>
      <c r="E68" s="3">
        <f t="shared" ref="E68:L68" si="22">STDEV(E57:E66)</f>
        <v>0.26436506745197796</v>
      </c>
      <c r="F68" s="3">
        <f t="shared" si="22"/>
        <v>0.23857214143035785</v>
      </c>
      <c r="G68" s="3">
        <f t="shared" si="22"/>
        <v>0.18529256146249737</v>
      </c>
      <c r="H68" s="3">
        <f t="shared" si="22"/>
        <v>0.19550504398153554</v>
      </c>
      <c r="I68" s="3">
        <f t="shared" si="22"/>
        <v>0.22730302828309773</v>
      </c>
      <c r="J68" s="3">
        <f t="shared" si="22"/>
        <v>0.21730674684008833</v>
      </c>
      <c r="K68" s="3">
        <f t="shared" si="22"/>
        <v>0.17638342073763952</v>
      </c>
      <c r="L68" s="3">
        <f t="shared" si="22"/>
        <v>0.13006408676751108</v>
      </c>
      <c r="O68" s="2"/>
      <c r="P68" s="3" t="s">
        <v>6</v>
      </c>
      <c r="Q68" s="3"/>
      <c r="R68" s="3"/>
      <c r="S68" s="3">
        <f t="shared" ref="S68:Z68" si="23">STDEV(S57:S66)</f>
        <v>1.2934316690452927E-2</v>
      </c>
      <c r="T68" s="3">
        <f t="shared" si="23"/>
        <v>0.12695690432408768</v>
      </c>
      <c r="U68" s="3">
        <f t="shared" si="23"/>
        <v>2.9364006844420674E-2</v>
      </c>
      <c r="V68" s="3">
        <f t="shared" si="23"/>
        <v>3.5843021946010925E-2</v>
      </c>
      <c r="W68" s="3">
        <f t="shared" si="23"/>
        <v>1.4491376746189444E-2</v>
      </c>
      <c r="X68" s="3">
        <f t="shared" si="23"/>
        <v>3.1180478223116186E-2</v>
      </c>
      <c r="Y68" s="3">
        <f t="shared" si="23"/>
        <v>2.8327886186626565E-2</v>
      </c>
      <c r="Z68" s="3">
        <f t="shared" si="23"/>
        <v>1.2315162902348693E-2</v>
      </c>
    </row>
    <row r="69" spans="1:26" x14ac:dyDescent="0.2">
      <c r="A69" s="2"/>
      <c r="B69" s="3" t="s">
        <v>7</v>
      </c>
      <c r="C69" s="3">
        <f>STDEV(C57:C66)/(SQRT(COUNT(C57:C66)))</f>
        <v>8.850612031567838E-2</v>
      </c>
      <c r="D69" s="3"/>
      <c r="E69" s="3">
        <f t="shared" ref="E69:L69" si="24">STDEV(E57:E66)/(SQRT(COUNT(E57:E66)))</f>
        <v>8.3599574693229664E-2</v>
      </c>
      <c r="F69" s="3">
        <f t="shared" si="24"/>
        <v>7.5443135318375168E-2</v>
      </c>
      <c r="G69" s="3">
        <f t="shared" si="24"/>
        <v>5.8594652770823173E-2</v>
      </c>
      <c r="H69" s="3">
        <f t="shared" si="24"/>
        <v>6.1824123303304626E-2</v>
      </c>
      <c r="I69" s="3">
        <f t="shared" si="24"/>
        <v>7.1879528842826126E-2</v>
      </c>
      <c r="J69" s="3">
        <f t="shared" si="24"/>
        <v>6.8718427093627688E-2</v>
      </c>
      <c r="K69" s="3">
        <f t="shared" si="24"/>
        <v>5.5777335102271744E-2</v>
      </c>
      <c r="L69" s="3">
        <f t="shared" si="24"/>
        <v>4.1129875597510197E-2</v>
      </c>
      <c r="O69" s="2"/>
      <c r="P69" s="3" t="s">
        <v>7</v>
      </c>
      <c r="Q69" s="3"/>
      <c r="R69" s="3"/>
      <c r="S69" s="3">
        <f t="shared" ref="S69:Z69" si="25">STDEV(S57:S66)/(SQRT(COUNT(S57:S66)))</f>
        <v>4.0901900719762293E-3</v>
      </c>
      <c r="T69" s="3">
        <f t="shared" si="25"/>
        <v>4.0147298234819676E-2</v>
      </c>
      <c r="U69" s="3">
        <f t="shared" si="25"/>
        <v>9.2857142857142878E-3</v>
      </c>
      <c r="V69" s="3">
        <f t="shared" si="25"/>
        <v>1.1334558757279529E-2</v>
      </c>
      <c r="W69" s="3">
        <f t="shared" si="25"/>
        <v>4.5825756949558413E-3</v>
      </c>
      <c r="X69" s="3">
        <f t="shared" si="25"/>
        <v>9.8601329718326948E-3</v>
      </c>
      <c r="Y69" s="3">
        <f t="shared" si="25"/>
        <v>8.9580641647761597E-3</v>
      </c>
      <c r="Z69" s="3">
        <f t="shared" si="25"/>
        <v>3.8943964527431651E-3</v>
      </c>
    </row>
    <row r="70" spans="1:26" x14ac:dyDescent="0.2">
      <c r="A70" s="2"/>
      <c r="B70" s="4" t="s">
        <v>8</v>
      </c>
      <c r="C70">
        <v>3.6</v>
      </c>
      <c r="D70">
        <v>0.75</v>
      </c>
      <c r="E70">
        <v>1.2</v>
      </c>
      <c r="F70">
        <v>1.75</v>
      </c>
      <c r="G70">
        <v>2.4</v>
      </c>
      <c r="H70" s="5">
        <v>3</v>
      </c>
      <c r="I70" s="5">
        <v>3.3</v>
      </c>
      <c r="J70" s="5">
        <v>3.5</v>
      </c>
      <c r="K70" s="5">
        <v>3.7</v>
      </c>
      <c r="L70" s="5">
        <v>4.25</v>
      </c>
      <c r="O70" s="2"/>
      <c r="P70" s="4" t="s">
        <v>8</v>
      </c>
      <c r="S70">
        <v>1.4999999999999998E-2</v>
      </c>
      <c r="T70">
        <v>3.9285714285714292E-2</v>
      </c>
      <c r="U70">
        <v>3.4210526315789469E-2</v>
      </c>
      <c r="V70" s="5">
        <v>4.2857142857142864E-2</v>
      </c>
      <c r="W70" s="5">
        <v>2.4999999999999984E-2</v>
      </c>
      <c r="X70" s="5">
        <v>8.6956521739130505E-3</v>
      </c>
      <c r="Y70" s="5">
        <v>1.2500000000000011E-2</v>
      </c>
      <c r="Z70" s="5">
        <v>7.638888888888886E-3</v>
      </c>
    </row>
    <row r="71" spans="1:26" x14ac:dyDescent="0.2">
      <c r="A71" s="2"/>
      <c r="B71" s="4"/>
      <c r="C71">
        <v>3.6</v>
      </c>
      <c r="D71">
        <v>0.6</v>
      </c>
      <c r="E71">
        <v>0.9</v>
      </c>
      <c r="F71">
        <v>1.3</v>
      </c>
      <c r="G71">
        <v>2.1</v>
      </c>
      <c r="H71">
        <v>2.6</v>
      </c>
      <c r="I71">
        <v>2.9</v>
      </c>
      <c r="J71">
        <v>3.1</v>
      </c>
      <c r="K71">
        <v>3.5</v>
      </c>
      <c r="L71">
        <v>4.25</v>
      </c>
      <c r="O71" s="2"/>
      <c r="P71" s="4"/>
      <c r="S71">
        <v>1.0000000000000002E-2</v>
      </c>
      <c r="T71">
        <v>2.8571428571428574E-2</v>
      </c>
      <c r="U71">
        <v>4.2105263157894736E-2</v>
      </c>
      <c r="V71">
        <v>3.5714285714285712E-2</v>
      </c>
      <c r="W71">
        <v>2.4999999999999984E-2</v>
      </c>
      <c r="X71">
        <v>8.6956521739130505E-3</v>
      </c>
      <c r="Y71">
        <v>2.4999999999999994E-2</v>
      </c>
      <c r="Z71">
        <v>1.0416666666666666E-2</v>
      </c>
    </row>
    <row r="72" spans="1:26" x14ac:dyDescent="0.2">
      <c r="A72" s="2"/>
      <c r="B72" s="4"/>
      <c r="C72">
        <v>3.4</v>
      </c>
      <c r="D72">
        <v>0.55000000000000004</v>
      </c>
      <c r="E72">
        <v>1.2</v>
      </c>
      <c r="F72">
        <v>1.4</v>
      </c>
      <c r="G72">
        <v>2.2000000000000002</v>
      </c>
      <c r="H72">
        <v>2.8</v>
      </c>
      <c r="I72" s="5">
        <v>3</v>
      </c>
      <c r="J72" s="5">
        <v>3.4</v>
      </c>
      <c r="K72" s="5">
        <v>3.5</v>
      </c>
      <c r="L72" s="5">
        <v>4.2</v>
      </c>
      <c r="O72" s="2"/>
      <c r="P72" s="4"/>
      <c r="S72">
        <v>2.1666666666666664E-2</v>
      </c>
      <c r="T72">
        <v>1.4285714285714282E-2</v>
      </c>
      <c r="U72">
        <v>4.210526315789475E-2</v>
      </c>
      <c r="V72">
        <v>4.285714285714283E-2</v>
      </c>
      <c r="W72" s="5">
        <v>1.666666666666668E-2</v>
      </c>
      <c r="X72" s="5">
        <v>1.7391304347826084E-2</v>
      </c>
      <c r="Y72" s="5">
        <v>6.2500000000000056E-3</v>
      </c>
      <c r="Z72" s="5">
        <v>9.7222222222222241E-3</v>
      </c>
    </row>
    <row r="73" spans="1:26" x14ac:dyDescent="0.2">
      <c r="A73" s="2"/>
      <c r="B73" s="4"/>
      <c r="C73">
        <v>3.3</v>
      </c>
      <c r="D73">
        <v>0.6</v>
      </c>
      <c r="E73">
        <v>1.1000000000000001</v>
      </c>
      <c r="F73">
        <v>1.4</v>
      </c>
      <c r="G73">
        <v>1.9</v>
      </c>
      <c r="H73">
        <v>2.7</v>
      </c>
      <c r="I73">
        <v>3.1</v>
      </c>
      <c r="J73">
        <v>3.3</v>
      </c>
      <c r="K73">
        <v>3.4</v>
      </c>
      <c r="L73">
        <v>4.25</v>
      </c>
      <c r="O73" s="2"/>
      <c r="P73" s="4"/>
      <c r="S73">
        <v>1.666666666666667E-2</v>
      </c>
      <c r="T73">
        <v>2.1428571428571415E-2</v>
      </c>
      <c r="U73">
        <v>2.6315789473684209E-2</v>
      </c>
      <c r="V73">
        <v>5.7142857142857162E-2</v>
      </c>
      <c r="W73">
        <v>3.3333333333333326E-2</v>
      </c>
      <c r="X73">
        <v>8.6956521739130314E-3</v>
      </c>
      <c r="Y73">
        <v>6.2500000000000056E-3</v>
      </c>
      <c r="Z73">
        <v>1.1805555555555557E-2</v>
      </c>
    </row>
    <row r="74" spans="1:26" x14ac:dyDescent="0.2">
      <c r="A74" s="2"/>
      <c r="B74" s="4"/>
      <c r="C74">
        <v>3.7</v>
      </c>
      <c r="D74">
        <v>0.6</v>
      </c>
      <c r="E74">
        <v>1.1000000000000001</v>
      </c>
      <c r="F74">
        <v>1.6</v>
      </c>
      <c r="G74">
        <v>2.2000000000000002</v>
      </c>
      <c r="H74" s="5">
        <v>3</v>
      </c>
      <c r="I74" s="5">
        <v>3.2</v>
      </c>
      <c r="J74" s="5">
        <v>3.3</v>
      </c>
      <c r="K74" s="5">
        <v>3.5</v>
      </c>
      <c r="L74" s="5">
        <v>4.3499999999999996</v>
      </c>
      <c r="O74" s="2"/>
      <c r="P74" s="4"/>
      <c r="S74">
        <v>1.666666666666667E-2</v>
      </c>
      <c r="T74">
        <v>3.5714285714285712E-2</v>
      </c>
      <c r="U74">
        <v>3.1578947368421061E-2</v>
      </c>
      <c r="V74" s="5">
        <v>5.7142857142857127E-2</v>
      </c>
      <c r="W74" s="5">
        <v>1.666666666666668E-2</v>
      </c>
      <c r="X74" s="5">
        <v>4.3478260869565062E-3</v>
      </c>
      <c r="Y74" s="5">
        <v>1.2500000000000011E-2</v>
      </c>
      <c r="Z74" s="5">
        <v>1.180555555555555E-2</v>
      </c>
    </row>
    <row r="75" spans="1:26" x14ac:dyDescent="0.2">
      <c r="A75" s="2"/>
      <c r="B75" s="4"/>
      <c r="C75">
        <v>3.2</v>
      </c>
      <c r="D75">
        <v>0.65</v>
      </c>
      <c r="E75">
        <v>1.1000000000000001</v>
      </c>
      <c r="F75">
        <v>1.6</v>
      </c>
      <c r="G75">
        <v>2.1</v>
      </c>
      <c r="H75">
        <v>2.8</v>
      </c>
      <c r="I75">
        <v>3.4</v>
      </c>
      <c r="J75">
        <v>3.5</v>
      </c>
      <c r="K75">
        <v>3.7</v>
      </c>
      <c r="L75">
        <v>4.5</v>
      </c>
      <c r="O75" s="2"/>
      <c r="P75" s="4"/>
      <c r="S75">
        <v>1.5000000000000003E-2</v>
      </c>
      <c r="T75">
        <v>3.5714285714285712E-2</v>
      </c>
      <c r="U75">
        <v>2.6315789473684209E-2</v>
      </c>
      <c r="V75">
        <v>4.9999999999999982E-2</v>
      </c>
      <c r="W75">
        <v>5.000000000000001E-2</v>
      </c>
      <c r="X75">
        <v>4.3478260869565253E-3</v>
      </c>
      <c r="Y75">
        <v>1.2500000000000011E-2</v>
      </c>
      <c r="Z75">
        <v>1.1111111111111108E-2</v>
      </c>
    </row>
    <row r="76" spans="1:26" x14ac:dyDescent="0.2">
      <c r="A76" s="2"/>
      <c r="B76" s="4"/>
      <c r="C76">
        <v>3.7</v>
      </c>
      <c r="D76">
        <v>0.7</v>
      </c>
      <c r="E76">
        <v>1.1000000000000001</v>
      </c>
      <c r="F76">
        <v>1.6</v>
      </c>
      <c r="G76">
        <v>2.4</v>
      </c>
      <c r="H76">
        <v>2.9</v>
      </c>
      <c r="I76">
        <v>3.1</v>
      </c>
      <c r="J76">
        <v>3.6</v>
      </c>
      <c r="K76">
        <v>3.6</v>
      </c>
      <c r="L76" s="5">
        <v>4.2</v>
      </c>
      <c r="O76" s="2"/>
      <c r="P76" s="4"/>
      <c r="S76">
        <v>1.3333333333333338E-2</v>
      </c>
      <c r="T76">
        <v>3.5714285714285712E-2</v>
      </c>
      <c r="U76">
        <v>4.2105263157894729E-2</v>
      </c>
      <c r="V76">
        <v>3.5714285714285712E-2</v>
      </c>
      <c r="W76">
        <v>1.666666666666668E-2</v>
      </c>
      <c r="X76">
        <v>2.1739130434782608E-2</v>
      </c>
      <c r="Y76">
        <v>0</v>
      </c>
      <c r="Z76" s="5">
        <v>8.333333333333335E-3</v>
      </c>
    </row>
    <row r="77" spans="1:26" x14ac:dyDescent="0.2">
      <c r="A77" s="2"/>
      <c r="B77" s="4"/>
      <c r="C77">
        <v>3.6500000000000004</v>
      </c>
      <c r="D77">
        <v>0.7</v>
      </c>
      <c r="E77">
        <v>1.3</v>
      </c>
      <c r="F77">
        <v>1.8</v>
      </c>
      <c r="G77">
        <v>2.2999999999999998</v>
      </c>
      <c r="H77">
        <v>3.2</v>
      </c>
      <c r="I77">
        <v>3.3</v>
      </c>
      <c r="J77">
        <v>3.4</v>
      </c>
      <c r="K77">
        <v>3.6</v>
      </c>
      <c r="L77">
        <v>4.2</v>
      </c>
      <c r="O77" s="2"/>
      <c r="P77" s="4"/>
      <c r="S77">
        <v>2.0000000000000004E-2</v>
      </c>
      <c r="T77">
        <v>3.5714285714285712E-2</v>
      </c>
      <c r="U77">
        <v>2.6315789473684199E-2</v>
      </c>
      <c r="V77">
        <v>6.4285714285714307E-2</v>
      </c>
      <c r="W77">
        <v>8.3333333333333037E-3</v>
      </c>
      <c r="X77">
        <v>4.3478260869565253E-3</v>
      </c>
      <c r="Y77">
        <v>1.2500000000000011E-2</v>
      </c>
      <c r="Z77">
        <v>8.333333333333335E-3</v>
      </c>
    </row>
    <row r="78" spans="1:26" x14ac:dyDescent="0.2">
      <c r="A78" s="2"/>
      <c r="B78" s="4"/>
      <c r="C78">
        <v>2.9000000000000004</v>
      </c>
      <c r="D78">
        <v>0.5</v>
      </c>
      <c r="E78" s="5">
        <v>1</v>
      </c>
      <c r="F78">
        <v>1.7</v>
      </c>
      <c r="G78">
        <v>1.9</v>
      </c>
      <c r="H78">
        <v>2.7</v>
      </c>
      <c r="I78">
        <v>2.9</v>
      </c>
      <c r="J78">
        <v>3.3</v>
      </c>
      <c r="K78">
        <v>3.6</v>
      </c>
      <c r="L78" s="5">
        <v>4.2</v>
      </c>
      <c r="O78" s="2"/>
      <c r="P78" s="4"/>
      <c r="S78" s="5">
        <v>1.6666666666666666E-2</v>
      </c>
      <c r="T78">
        <v>4.9999999999999996E-2</v>
      </c>
      <c r="U78">
        <v>1.0526315789473682E-2</v>
      </c>
      <c r="V78">
        <v>5.7142857142857162E-2</v>
      </c>
      <c r="W78">
        <v>1.6666666666666646E-2</v>
      </c>
      <c r="X78">
        <v>1.7391304347826084E-2</v>
      </c>
      <c r="Y78">
        <v>1.8750000000000017E-2</v>
      </c>
      <c r="Z78" s="5">
        <v>8.333333333333335E-3</v>
      </c>
    </row>
    <row r="79" spans="1:26" x14ac:dyDescent="0.2">
      <c r="A79" s="2"/>
      <c r="B79" s="4"/>
      <c r="C79">
        <v>3.2</v>
      </c>
      <c r="D79">
        <v>0.7</v>
      </c>
      <c r="E79" s="5">
        <v>1</v>
      </c>
      <c r="F79">
        <v>1.6</v>
      </c>
      <c r="G79">
        <v>1.8</v>
      </c>
      <c r="H79">
        <v>2.8</v>
      </c>
      <c r="I79">
        <v>3.1</v>
      </c>
      <c r="J79">
        <v>3.2</v>
      </c>
      <c r="K79">
        <v>3.6</v>
      </c>
      <c r="L79">
        <v>4.5</v>
      </c>
      <c r="O79" s="2"/>
      <c r="P79" s="4"/>
      <c r="S79" s="5">
        <v>1.0000000000000002E-2</v>
      </c>
      <c r="T79">
        <v>4.2857142857142864E-2</v>
      </c>
      <c r="U79">
        <v>1.0526315789473682E-2</v>
      </c>
      <c r="V79">
        <v>7.1428571428571411E-2</v>
      </c>
      <c r="W79">
        <v>2.5000000000000022E-2</v>
      </c>
      <c r="X79">
        <v>4.3478260869565253E-3</v>
      </c>
      <c r="Y79">
        <v>2.4999999999999994E-2</v>
      </c>
      <c r="Z79">
        <v>1.2499999999999999E-2</v>
      </c>
    </row>
    <row r="80" spans="1:26" x14ac:dyDescent="0.2">
      <c r="A80" s="2"/>
      <c r="B80" s="3" t="s">
        <v>5</v>
      </c>
      <c r="C80" s="3">
        <f>AVERAGE(C70:C79)</f>
        <v>3.4249999999999998</v>
      </c>
      <c r="D80" s="3">
        <f t="shared" ref="D80:L80" si="26">AVERAGE(D70:D79)</f>
        <v>0.63500000000000001</v>
      </c>
      <c r="E80" s="3">
        <f t="shared" si="26"/>
        <v>1.1000000000000001</v>
      </c>
      <c r="F80" s="3">
        <f t="shared" si="26"/>
        <v>1.5749999999999997</v>
      </c>
      <c r="G80" s="3">
        <f t="shared" si="26"/>
        <v>2.13</v>
      </c>
      <c r="H80" s="3">
        <f t="shared" si="26"/>
        <v>2.8499999999999996</v>
      </c>
      <c r="I80" s="3">
        <f t="shared" si="26"/>
        <v>3.13</v>
      </c>
      <c r="J80" s="3">
        <f t="shared" si="26"/>
        <v>3.3600000000000003</v>
      </c>
      <c r="K80" s="3">
        <f t="shared" si="26"/>
        <v>3.5700000000000003</v>
      </c>
      <c r="L80" s="3">
        <f t="shared" si="26"/>
        <v>4.29</v>
      </c>
      <c r="O80" s="2"/>
      <c r="P80" s="3" t="s">
        <v>5</v>
      </c>
      <c r="Q80" s="3"/>
      <c r="R80" s="3"/>
      <c r="S80" s="3">
        <f t="shared" ref="S80:Z80" si="27">AVERAGE(S70:S79)</f>
        <v>1.55E-2</v>
      </c>
      <c r="T80" s="3">
        <f t="shared" si="27"/>
        <v>3.3928571428571426E-2</v>
      </c>
      <c r="U80" s="3">
        <f t="shared" si="27"/>
        <v>2.9210526315789472E-2</v>
      </c>
      <c r="V80" s="3">
        <f t="shared" si="27"/>
        <v>5.1428571428571421E-2</v>
      </c>
      <c r="W80" s="3">
        <f t="shared" si="27"/>
        <v>2.3333333333333331E-2</v>
      </c>
      <c r="X80" s="3">
        <f t="shared" si="27"/>
        <v>9.9999999999999985E-3</v>
      </c>
      <c r="Y80" s="3">
        <f t="shared" si="27"/>
        <v>1.3125000000000006E-2</v>
      </c>
      <c r="Z80" s="3">
        <f t="shared" si="27"/>
        <v>9.9999999999999985E-3</v>
      </c>
    </row>
    <row r="81" spans="1:26" x14ac:dyDescent="0.2">
      <c r="A81" s="2"/>
      <c r="B81" s="3" t="s">
        <v>6</v>
      </c>
      <c r="C81" s="3">
        <f>STDEV(C70:C79)</f>
        <v>0.27003086243366081</v>
      </c>
      <c r="D81" s="3">
        <f t="shared" ref="D81:L81" si="28">STDEV(D70:D79)</f>
        <v>7.8351061823620449E-2</v>
      </c>
      <c r="E81" s="3">
        <f t="shared" si="28"/>
        <v>0.11547005383792515</v>
      </c>
      <c r="F81" s="3">
        <f t="shared" si="28"/>
        <v>0.16201851746019652</v>
      </c>
      <c r="G81" s="3">
        <f t="shared" si="28"/>
        <v>0.21108186931983416</v>
      </c>
      <c r="H81" s="3">
        <f t="shared" si="28"/>
        <v>0.17795130420052185</v>
      </c>
      <c r="I81" s="3">
        <f t="shared" si="28"/>
        <v>0.17029386365926397</v>
      </c>
      <c r="J81" s="3">
        <f t="shared" si="28"/>
        <v>0.15055453054181619</v>
      </c>
      <c r="K81" s="3">
        <f t="shared" si="28"/>
        <v>9.4868329805051457E-2</v>
      </c>
      <c r="L81" s="3">
        <f t="shared" si="28"/>
        <v>0.11972189997378641</v>
      </c>
      <c r="O81" s="2"/>
      <c r="P81" s="3" t="s">
        <v>6</v>
      </c>
      <c r="Q81" s="3"/>
      <c r="R81" s="3"/>
      <c r="S81" s="3">
        <f t="shared" ref="S81:Z81" si="29">STDEV(S70:S79)</f>
        <v>3.7720544881706558E-3</v>
      </c>
      <c r="T81" s="3">
        <f t="shared" si="29"/>
        <v>1.0275402679542913E-2</v>
      </c>
      <c r="U81" s="3">
        <f t="shared" si="29"/>
        <v>1.1798164090242036E-2</v>
      </c>
      <c r="V81" s="3">
        <f t="shared" si="29"/>
        <v>1.2046772038736704E-2</v>
      </c>
      <c r="W81" s="3">
        <f t="shared" si="29"/>
        <v>1.1653431646335023E-2</v>
      </c>
      <c r="X81" s="3">
        <f t="shared" si="29"/>
        <v>6.4975396439014158E-3</v>
      </c>
      <c r="Y81" s="3">
        <f t="shared" si="29"/>
        <v>8.0417746106744899E-3</v>
      </c>
      <c r="Z81" s="3">
        <f t="shared" si="29"/>
        <v>1.768978997642851E-3</v>
      </c>
    </row>
    <row r="82" spans="1:26" x14ac:dyDescent="0.2">
      <c r="A82" s="2"/>
      <c r="B82" s="3" t="s">
        <v>7</v>
      </c>
      <c r="C82" s="3">
        <f>STDEV(C70:C79)/(SQRT(COUNT(C70:C79)))</f>
        <v>8.5391256382996633E-2</v>
      </c>
      <c r="D82" s="3">
        <f t="shared" ref="D82:L82" si="30">STDEV(D70:D79)/(SQRT(COUNT(D70:D79)))</f>
        <v>2.4776781245530649E-2</v>
      </c>
      <c r="E82" s="3">
        <f t="shared" si="30"/>
        <v>3.6514837167011073E-2</v>
      </c>
      <c r="F82" s="3">
        <f t="shared" si="30"/>
        <v>5.1234753829797995E-2</v>
      </c>
      <c r="G82" s="3">
        <f t="shared" si="30"/>
        <v>6.6749947981669278E-2</v>
      </c>
      <c r="H82" s="3">
        <f t="shared" si="30"/>
        <v>5.6273143387113769E-2</v>
      </c>
      <c r="I82" s="3">
        <f t="shared" si="30"/>
        <v>5.3851648071345022E-2</v>
      </c>
      <c r="J82" s="3">
        <f t="shared" si="30"/>
        <v>4.760952285695233E-2</v>
      </c>
      <c r="K82" s="3">
        <f t="shared" si="30"/>
        <v>3.0000000000000023E-2</v>
      </c>
      <c r="L82" s="3">
        <f t="shared" si="30"/>
        <v>3.7859388972001799E-2</v>
      </c>
      <c r="O82" s="2"/>
      <c r="P82" s="3" t="s">
        <v>7</v>
      </c>
      <c r="Q82" s="3"/>
      <c r="R82" s="3"/>
      <c r="S82" s="3">
        <f t="shared" ref="S82:Z82" si="31">STDEV(S70:S79)/(SQRT(COUNT(S70:S79)))</f>
        <v>1.1928283640879934E-3</v>
      </c>
      <c r="T82" s="3">
        <f t="shared" si="31"/>
        <v>3.2493676342752855E-3</v>
      </c>
      <c r="U82" s="3">
        <f t="shared" si="31"/>
        <v>3.7309070733573179E-3</v>
      </c>
      <c r="V82" s="3">
        <f t="shared" si="31"/>
        <v>3.809523809523816E-3</v>
      </c>
      <c r="W82" s="3">
        <f t="shared" si="31"/>
        <v>3.6851386559504456E-3</v>
      </c>
      <c r="X82" s="3">
        <f t="shared" si="31"/>
        <v>2.0547024461967851E-3</v>
      </c>
      <c r="Y82" s="3">
        <f t="shared" si="31"/>
        <v>2.5430324199445203E-3</v>
      </c>
      <c r="Z82" s="3">
        <f t="shared" si="31"/>
        <v>5.5940027655530398E-4</v>
      </c>
    </row>
    <row r="83" spans="1:26" x14ac:dyDescent="0.2">
      <c r="A83" s="2"/>
      <c r="O83" s="2"/>
    </row>
    <row r="84" spans="1:26" x14ac:dyDescent="0.2">
      <c r="A84" s="2"/>
      <c r="B84" t="s">
        <v>12</v>
      </c>
      <c r="C84">
        <f>TTEST(C57:C66,C70:C79,2,2)</f>
        <v>0.17185093586991224</v>
      </c>
      <c r="D84">
        <f>TTEST(C57:C66,D70:D79,2,2)</f>
        <v>2.0417299276118216E-16</v>
      </c>
      <c r="E84">
        <f t="shared" ref="E84:L84" si="32">TTEST(E57:E66,E70:E79,2,2)</f>
        <v>3.440617275416993E-15</v>
      </c>
      <c r="F84">
        <f t="shared" si="32"/>
        <v>2.5370469937000546E-14</v>
      </c>
      <c r="G84">
        <f t="shared" si="32"/>
        <v>7.1443985172924555E-12</v>
      </c>
      <c r="H84">
        <f t="shared" si="32"/>
        <v>4.525747495082029E-10</v>
      </c>
      <c r="I84">
        <f t="shared" si="32"/>
        <v>3.5561675397856481E-8</v>
      </c>
      <c r="J84">
        <f t="shared" si="32"/>
        <v>1.3920637824307801E-6</v>
      </c>
      <c r="K84">
        <f t="shared" si="32"/>
        <v>9.6859046027945396E-9</v>
      </c>
      <c r="L84">
        <f t="shared" si="32"/>
        <v>0.79149773920830502</v>
      </c>
      <c r="O84" s="2"/>
      <c r="P84" t="s">
        <v>12</v>
      </c>
      <c r="S84">
        <f t="shared" ref="S84:Y84" si="33">TTEST(S57:S66,S70:S79,2,2)</f>
        <v>8.2492847904165976E-3</v>
      </c>
      <c r="T84">
        <f t="shared" si="33"/>
        <v>5.2615811556594054E-2</v>
      </c>
      <c r="U84">
        <f t="shared" si="33"/>
        <v>3.0627497919113642E-3</v>
      </c>
      <c r="V84">
        <f t="shared" si="33"/>
        <v>7.4126963333675452E-3</v>
      </c>
      <c r="W84">
        <f t="shared" si="33"/>
        <v>2.53935952275656E-2</v>
      </c>
      <c r="X84">
        <f t="shared" si="33"/>
        <v>0.33393983525386406</v>
      </c>
      <c r="Y84">
        <f t="shared" si="33"/>
        <v>5.6412626327742521E-7</v>
      </c>
      <c r="Z84">
        <f>TTEST(Z57:Z66,Z70:Z79,2,2)</f>
        <v>0.3035854840195768</v>
      </c>
    </row>
    <row r="87" spans="1:26" x14ac:dyDescent="0.2">
      <c r="A87" s="16" t="s">
        <v>13</v>
      </c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</row>
    <row r="88" spans="1:26" x14ac:dyDescent="0.2">
      <c r="A88" s="17" t="s">
        <v>14</v>
      </c>
      <c r="B88" s="17"/>
      <c r="C88" s="17"/>
      <c r="D88" s="17"/>
      <c r="E88" s="17"/>
      <c r="G88" s="17" t="s">
        <v>15</v>
      </c>
      <c r="H88" s="17"/>
      <c r="I88" s="17"/>
      <c r="K88" s="17" t="s">
        <v>16</v>
      </c>
      <c r="L88" s="17"/>
      <c r="M88" s="17"/>
      <c r="N88" s="17"/>
    </row>
    <row r="89" spans="1:26" x14ac:dyDescent="0.2">
      <c r="A89" s="18" t="s">
        <v>2</v>
      </c>
      <c r="B89" s="19" t="s">
        <v>17</v>
      </c>
      <c r="C89" s="18" t="s">
        <v>7</v>
      </c>
      <c r="D89" s="18" t="s">
        <v>18</v>
      </c>
      <c r="E89" s="18" t="s">
        <v>7</v>
      </c>
      <c r="G89" s="18" t="s">
        <v>2</v>
      </c>
      <c r="H89" s="18" t="s">
        <v>17</v>
      </c>
      <c r="I89" s="18" t="s">
        <v>18</v>
      </c>
      <c r="K89" s="18" t="s">
        <v>2</v>
      </c>
      <c r="L89" s="18"/>
      <c r="M89" s="18" t="s">
        <v>17</v>
      </c>
      <c r="N89" s="18" t="s">
        <v>18</v>
      </c>
    </row>
    <row r="90" spans="1:26" x14ac:dyDescent="0.2">
      <c r="A90" s="18">
        <v>0</v>
      </c>
      <c r="B90">
        <v>1.0049999999999999</v>
      </c>
      <c r="C90">
        <v>5.2553231159113062E-2</v>
      </c>
      <c r="D90" s="20"/>
      <c r="E90" s="20"/>
      <c r="G90" s="18">
        <v>0</v>
      </c>
      <c r="H90" s="21">
        <v>2.2000000000000002</v>
      </c>
      <c r="I90" s="20"/>
      <c r="K90" s="22">
        <v>0</v>
      </c>
      <c r="L90" s="21"/>
      <c r="M90" s="21">
        <v>4</v>
      </c>
      <c r="N90" s="20"/>
    </row>
    <row r="91" spans="1:26" x14ac:dyDescent="0.2">
      <c r="A91" s="23">
        <v>0</v>
      </c>
      <c r="B91" s="24">
        <v>0.20000000000000004</v>
      </c>
      <c r="C91" s="24">
        <v>6.367565748859375E-18</v>
      </c>
      <c r="D91" s="24">
        <v>0</v>
      </c>
      <c r="E91" s="24"/>
      <c r="G91" s="25">
        <v>0</v>
      </c>
      <c r="H91" s="26">
        <v>0.44523809523809521</v>
      </c>
      <c r="I91" s="26">
        <v>0</v>
      </c>
      <c r="K91" s="23">
        <v>0</v>
      </c>
      <c r="L91" s="24"/>
      <c r="M91" s="24">
        <v>0.63500000000000001</v>
      </c>
      <c r="N91" s="24">
        <v>0</v>
      </c>
      <c r="P91" s="24" t="s">
        <v>19</v>
      </c>
    </row>
    <row r="92" spans="1:26" x14ac:dyDescent="0.2">
      <c r="A92" s="23">
        <v>21</v>
      </c>
      <c r="B92" s="24">
        <v>0.48999999999999994</v>
      </c>
      <c r="C92" s="24">
        <v>2.5026301953618515E-2</v>
      </c>
      <c r="D92" s="24">
        <v>1.3809523809523808E-2</v>
      </c>
      <c r="E92" s="24">
        <v>1.1917286644580205E-3</v>
      </c>
      <c r="G92" s="25">
        <v>2</v>
      </c>
      <c r="H92" s="26">
        <v>0.49761904761904768</v>
      </c>
      <c r="I92" s="26">
        <v>2.6190476190476202E-2</v>
      </c>
      <c r="K92" s="23">
        <v>30</v>
      </c>
      <c r="L92" s="24"/>
      <c r="M92" s="24">
        <v>1.1000000000000001</v>
      </c>
      <c r="N92" s="24">
        <f>(M92-M91)/(K92-K91)</f>
        <v>1.5500000000000003E-2</v>
      </c>
      <c r="P92" s="27" t="s">
        <v>20</v>
      </c>
    </row>
    <row r="93" spans="1:26" x14ac:dyDescent="0.2">
      <c r="A93" s="23">
        <v>23</v>
      </c>
      <c r="B93" s="24">
        <v>0.5149999999999999</v>
      </c>
      <c r="C93" s="24">
        <v>2.0869267255691507E-2</v>
      </c>
      <c r="D93" s="24">
        <v>1.2500000000000002E-2</v>
      </c>
      <c r="E93" s="24">
        <v>1.3511690844364528E-2</v>
      </c>
      <c r="G93" s="25">
        <v>7</v>
      </c>
      <c r="H93" s="26">
        <v>0.52857142857142869</v>
      </c>
      <c r="I93" s="26">
        <v>6.1904761904761864E-3</v>
      </c>
      <c r="K93" s="28">
        <v>44</v>
      </c>
      <c r="L93" s="29"/>
      <c r="M93" s="29">
        <v>1.575</v>
      </c>
      <c r="N93" s="29">
        <f t="shared" ref="N93:N98" si="34">(M93-M92)/(K93-K92)</f>
        <v>3.3928571428571419E-2</v>
      </c>
      <c r="P93" s="30" t="s">
        <v>21</v>
      </c>
    </row>
    <row r="94" spans="1:26" x14ac:dyDescent="0.2">
      <c r="A94" s="23">
        <v>30</v>
      </c>
      <c r="B94" s="24">
        <v>0.72000000000000008</v>
      </c>
      <c r="C94" s="24">
        <v>2.5751852258368596E-2</v>
      </c>
      <c r="D94" s="24">
        <v>2.9285714285714293E-2</v>
      </c>
      <c r="E94" s="24">
        <v>3.017136876275681E-3</v>
      </c>
      <c r="G94" s="25">
        <v>14</v>
      </c>
      <c r="H94" s="26">
        <v>0.77738095238095239</v>
      </c>
      <c r="I94" s="26">
        <v>1.7772108843537422E-2</v>
      </c>
      <c r="K94" s="28">
        <v>63</v>
      </c>
      <c r="L94" s="29"/>
      <c r="M94" s="29">
        <v>2.13</v>
      </c>
      <c r="N94" s="29">
        <f t="shared" si="34"/>
        <v>2.9210526315789472E-2</v>
      </c>
    </row>
    <row r="95" spans="1:26" x14ac:dyDescent="0.2">
      <c r="A95" s="28">
        <v>34</v>
      </c>
      <c r="B95" s="27">
        <v>0.80500000000000027</v>
      </c>
      <c r="C95" s="27">
        <v>2.3480114767046607E-2</v>
      </c>
      <c r="D95" s="27">
        <v>2.1250000000000002E-2</v>
      </c>
      <c r="E95" s="27">
        <v>5.8137201605566778E-3</v>
      </c>
      <c r="G95" s="25">
        <v>20</v>
      </c>
      <c r="H95" s="26">
        <v>0.89047619047619031</v>
      </c>
      <c r="I95" s="26">
        <v>1.8849206349206348E-2</v>
      </c>
      <c r="K95" s="28">
        <v>77</v>
      </c>
      <c r="L95" s="29"/>
      <c r="M95" s="29">
        <v>2.85</v>
      </c>
      <c r="N95" s="29">
        <f t="shared" si="34"/>
        <v>5.1428571428571442E-2</v>
      </c>
    </row>
    <row r="96" spans="1:26" x14ac:dyDescent="0.2">
      <c r="A96" s="28">
        <v>44</v>
      </c>
      <c r="B96" s="27">
        <v>1.375</v>
      </c>
      <c r="C96" s="27">
        <v>3.5448257324844884E-2</v>
      </c>
      <c r="D96" s="27">
        <v>5.7000000000000009E-2</v>
      </c>
      <c r="E96" s="27">
        <v>2.819107734914113E-3</v>
      </c>
      <c r="G96" s="25">
        <v>24</v>
      </c>
      <c r="H96" s="26">
        <v>1.0559523809523808</v>
      </c>
      <c r="I96" s="26">
        <v>4.1369047619047625E-2</v>
      </c>
      <c r="K96" s="31">
        <v>89</v>
      </c>
      <c r="L96" s="30"/>
      <c r="M96" s="30">
        <v>3.13</v>
      </c>
      <c r="N96" s="30">
        <f t="shared" si="34"/>
        <v>2.3333333333333317E-2</v>
      </c>
    </row>
    <row r="97" spans="1:14" x14ac:dyDescent="0.2">
      <c r="A97" s="28">
        <v>48</v>
      </c>
      <c r="B97" s="27">
        <v>1.64</v>
      </c>
      <c r="C97" s="27">
        <v>5.7308031952910739E-2</v>
      </c>
      <c r="D97" s="27">
        <v>6.6249999999999989E-2</v>
      </c>
      <c r="E97" s="27">
        <v>7.3168425027826398E-3</v>
      </c>
      <c r="G97" s="25">
        <v>28</v>
      </c>
      <c r="H97" s="26">
        <v>1.1928571428571431</v>
      </c>
      <c r="I97" s="26">
        <v>3.4226190476190479E-2</v>
      </c>
      <c r="K97" s="31">
        <v>112</v>
      </c>
      <c r="L97" s="30"/>
      <c r="M97" s="30">
        <v>3.36</v>
      </c>
      <c r="N97" s="30">
        <f t="shared" si="34"/>
        <v>9.9999999999999985E-3</v>
      </c>
    </row>
    <row r="98" spans="1:14" x14ac:dyDescent="0.2">
      <c r="A98" s="31">
        <v>51</v>
      </c>
      <c r="B98" s="30">
        <v>1.736842105263158</v>
      </c>
      <c r="C98" s="30">
        <v>2.5604420209344596E-2</v>
      </c>
      <c r="D98" s="30">
        <v>1.578947368421053E-2</v>
      </c>
      <c r="E98" s="30">
        <v>9.3201037722276166E-3</v>
      </c>
      <c r="G98" s="25">
        <v>31</v>
      </c>
      <c r="H98" s="26">
        <v>1.2880952380952375</v>
      </c>
      <c r="I98" s="26">
        <v>3.174603174603173E-2</v>
      </c>
      <c r="K98" s="31">
        <v>128</v>
      </c>
      <c r="L98" s="30"/>
      <c r="M98" s="30">
        <v>3.57</v>
      </c>
      <c r="N98" s="30">
        <f t="shared" si="34"/>
        <v>1.3124999999999998E-2</v>
      </c>
    </row>
    <row r="99" spans="1:14" x14ac:dyDescent="0.2">
      <c r="A99" s="31">
        <v>69</v>
      </c>
      <c r="B99" s="30">
        <v>2.3894736842105262</v>
      </c>
      <c r="C99" s="30">
        <v>3.23492787975189E-2</v>
      </c>
      <c r="D99" s="30">
        <v>3.625730994152046E-2</v>
      </c>
      <c r="E99" s="30">
        <v>1.3679989130232161E-3</v>
      </c>
      <c r="G99" s="25">
        <v>35</v>
      </c>
      <c r="H99" s="26">
        <v>1.4357142857142857</v>
      </c>
      <c r="I99" s="26">
        <v>3.6904761904761919E-2</v>
      </c>
      <c r="K99" s="31">
        <v>200</v>
      </c>
      <c r="L99" s="30"/>
      <c r="M99" s="30">
        <v>4.29</v>
      </c>
      <c r="N99" s="30">
        <f>(M99-M98)/(K99-K98)</f>
        <v>1.0000000000000002E-2</v>
      </c>
    </row>
    <row r="100" spans="1:14" x14ac:dyDescent="0.2">
      <c r="A100" s="31">
        <v>76</v>
      </c>
      <c r="B100" s="30">
        <v>2.5947368421052639</v>
      </c>
      <c r="C100" s="30">
        <v>3.3746287827493587E-2</v>
      </c>
      <c r="D100" s="30">
        <v>2.9323308270676692E-2</v>
      </c>
      <c r="E100" s="30">
        <v>3.535522801921273E-3</v>
      </c>
      <c r="G100" s="32">
        <v>38</v>
      </c>
      <c r="H100" s="33">
        <v>1.6226190476190481</v>
      </c>
      <c r="I100" s="33">
        <v>2.670068027210885E-2</v>
      </c>
    </row>
    <row r="101" spans="1:14" x14ac:dyDescent="0.2">
      <c r="G101" s="32">
        <v>48</v>
      </c>
      <c r="H101" s="33">
        <v>2.0285714285714285</v>
      </c>
      <c r="I101" s="33">
        <v>4.0595238095238101E-2</v>
      </c>
    </row>
    <row r="102" spans="1:14" x14ac:dyDescent="0.2">
      <c r="G102" s="32">
        <v>52</v>
      </c>
      <c r="H102" s="33">
        <v>2.221428571428572</v>
      </c>
      <c r="I102" s="33">
        <v>4.821428571428573E-2</v>
      </c>
    </row>
    <row r="103" spans="1:14" x14ac:dyDescent="0.2">
      <c r="G103" s="32">
        <v>56</v>
      </c>
      <c r="H103" s="33">
        <v>2.3035714285714275</v>
      </c>
      <c r="I103" s="33">
        <v>2.0535714285714258E-2</v>
      </c>
    </row>
    <row r="104" spans="1:14" x14ac:dyDescent="0.2">
      <c r="G104" s="32">
        <v>63</v>
      </c>
      <c r="H104" s="33">
        <v>2.5900000000000003</v>
      </c>
      <c r="I104" s="33">
        <v>3.9642857142857202E-2</v>
      </c>
    </row>
    <row r="105" spans="1:14" x14ac:dyDescent="0.2">
      <c r="A105" s="36"/>
      <c r="B105" s="36"/>
      <c r="C105" s="36"/>
      <c r="D105" s="36"/>
      <c r="E105" s="36"/>
      <c r="G105" s="34">
        <v>72</v>
      </c>
      <c r="H105" s="35">
        <v>2.78</v>
      </c>
      <c r="I105" s="35">
        <v>2.010582010582011E-2</v>
      </c>
    </row>
    <row r="106" spans="1:14" x14ac:dyDescent="0.2">
      <c r="A106" s="37"/>
      <c r="B106" s="37"/>
      <c r="C106" s="37"/>
      <c r="D106" s="37"/>
      <c r="E106" s="37"/>
      <c r="G106" s="34">
        <v>77</v>
      </c>
      <c r="H106" s="35">
        <v>2.8925000000000001</v>
      </c>
      <c r="I106" s="35">
        <v>2.1428571428571415E-2</v>
      </c>
    </row>
    <row r="107" spans="1:14" x14ac:dyDescent="0.2">
      <c r="A107" s="36"/>
      <c r="B107" s="36"/>
      <c r="C107" s="36"/>
      <c r="D107" s="36"/>
      <c r="E107" s="36"/>
      <c r="G107" s="34">
        <v>84</v>
      </c>
      <c r="H107" s="35">
        <v>3.0774999999999997</v>
      </c>
      <c r="I107" s="35">
        <v>2.5170068027210862E-2</v>
      </c>
    </row>
    <row r="108" spans="1:14" x14ac:dyDescent="0.2">
      <c r="A108" s="36"/>
      <c r="B108" s="36"/>
      <c r="C108" s="36"/>
      <c r="D108" s="36"/>
      <c r="E108" s="36"/>
      <c r="G108" s="34">
        <v>91</v>
      </c>
      <c r="H108" s="35">
        <v>3.2049999999999996</v>
      </c>
      <c r="I108" s="35">
        <v>1.7346938775510211E-2</v>
      </c>
    </row>
    <row r="109" spans="1:14" x14ac:dyDescent="0.2">
      <c r="A109" s="36"/>
      <c r="B109" s="36"/>
      <c r="C109" s="36"/>
      <c r="D109" s="36"/>
      <c r="E109" s="36"/>
      <c r="G109" s="34">
        <v>97</v>
      </c>
      <c r="H109" s="35">
        <v>3.3374999999999999</v>
      </c>
      <c r="I109" s="35">
        <v>2.1031746031746037E-2</v>
      </c>
    </row>
    <row r="110" spans="1:14" x14ac:dyDescent="0.2">
      <c r="A110" s="36"/>
      <c r="B110" s="36"/>
      <c r="C110" s="36"/>
      <c r="D110" s="36"/>
      <c r="E110" s="36"/>
      <c r="G110" s="34">
        <v>104</v>
      </c>
      <c r="H110" s="35">
        <v>3.4249999999999998</v>
      </c>
      <c r="I110" s="35">
        <v>9.0909090909091061E-3</v>
      </c>
    </row>
    <row r="111" spans="1:14" x14ac:dyDescent="0.2">
      <c r="A111" s="36"/>
      <c r="B111" s="36"/>
      <c r="C111" s="36"/>
      <c r="D111" s="36"/>
      <c r="E111" s="36"/>
      <c r="G111" s="34">
        <v>111</v>
      </c>
      <c r="H111" s="35">
        <v>3.53</v>
      </c>
      <c r="I111" s="35">
        <v>1.363636363636363E-2</v>
      </c>
    </row>
    <row r="112" spans="1:14" x14ac:dyDescent="0.2">
      <c r="A112" s="36"/>
      <c r="B112" s="36"/>
      <c r="C112" s="36"/>
      <c r="D112" s="36"/>
      <c r="E112" s="36"/>
      <c r="G112" s="34">
        <v>128</v>
      </c>
      <c r="H112" s="35">
        <v>3.7549999999999999</v>
      </c>
      <c r="I112" s="35">
        <v>1.2032085561497321E-2</v>
      </c>
    </row>
    <row r="113" spans="1:9" x14ac:dyDescent="0.2">
      <c r="A113" s="36"/>
      <c r="B113" s="36"/>
      <c r="C113" s="36"/>
      <c r="D113" s="36"/>
      <c r="E113" s="36"/>
      <c r="G113" s="34">
        <v>146</v>
      </c>
      <c r="H113" s="35">
        <v>3.8600000000000003</v>
      </c>
      <c r="I113" s="35">
        <v>5.3030303030303094E-3</v>
      </c>
    </row>
    <row r="114" spans="1:9" x14ac:dyDescent="0.2">
      <c r="A114" s="36"/>
      <c r="B114" s="36"/>
      <c r="C114" s="36"/>
      <c r="D114" s="36"/>
      <c r="E114" s="36"/>
    </row>
  </sheetData>
  <mergeCells count="17">
    <mergeCell ref="A87:P87"/>
    <mergeCell ref="A88:E88"/>
    <mergeCell ref="G88:I88"/>
    <mergeCell ref="K88:N88"/>
    <mergeCell ref="A56:A84"/>
    <mergeCell ref="O56:O84"/>
    <mergeCell ref="B57:B66"/>
    <mergeCell ref="P57:P66"/>
    <mergeCell ref="B70:B79"/>
    <mergeCell ref="P70:P79"/>
    <mergeCell ref="A1:AA1"/>
    <mergeCell ref="A2:A50"/>
    <mergeCell ref="O2:O50"/>
    <mergeCell ref="B3:B22"/>
    <mergeCell ref="P3:P22"/>
    <mergeCell ref="B26:B45"/>
    <mergeCell ref="P26:P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McCusker</dc:creator>
  <cp:lastModifiedBy>Catherine McCusker</cp:lastModifiedBy>
  <dcterms:created xsi:type="dcterms:W3CDTF">2021-11-08T20:12:55Z</dcterms:created>
  <dcterms:modified xsi:type="dcterms:W3CDTF">2021-11-08T20:16:40Z</dcterms:modified>
</cp:coreProperties>
</file>