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[11] Manuscripts\Cesar &amp; Quintyn\eLife resubmission\"/>
    </mc:Choice>
  </mc:AlternateContent>
  <xr:revisionPtr revIDLastSave="0" documentId="13_ncr:1_{AB557187-735D-4409-9B85-68ED6958C73E}" xr6:coauthVersionLast="43" xr6:coauthVersionMax="46" xr10:uidLastSave="{00000000-0000-0000-0000-000000000000}"/>
  <bookViews>
    <workbookView xWindow="28680" yWindow="-120" windowWidth="29040" windowHeight="17640" xr2:uid="{18BCE98F-EE53-D048-AF34-E958E3334B12}"/>
  </bookViews>
  <sheets>
    <sheet name="Cuticle Morphometrics" sheetId="1" r:id="rId1"/>
    <sheet name="Cuticular Fingers" sheetId="5" r:id="rId2"/>
    <sheet name="Vacuole Structure" sheetId="6" r:id="rId3"/>
    <sheet name="Measurements Tab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6" i="5" l="1"/>
  <c r="J61" i="5"/>
  <c r="E33" i="5"/>
  <c r="E80" i="1" l="1"/>
  <c r="F80" i="1"/>
  <c r="G80" i="1"/>
  <c r="H80" i="1"/>
  <c r="E79" i="1"/>
  <c r="F79" i="1"/>
  <c r="G79" i="1"/>
  <c r="H79" i="1"/>
  <c r="A154" i="6"/>
  <c r="C3" i="6" s="1"/>
  <c r="A153" i="6"/>
  <c r="K106" i="6"/>
  <c r="C6" i="6" s="1"/>
  <c r="K105" i="6"/>
  <c r="B6" i="6" s="1"/>
  <c r="U68" i="6"/>
  <c r="C2" i="6" s="1"/>
  <c r="U67" i="6"/>
  <c r="B2" i="6" s="1"/>
  <c r="P51" i="6"/>
  <c r="C5" i="6" s="1"/>
  <c r="P50" i="6"/>
  <c r="B5" i="6" s="1"/>
  <c r="F47" i="6"/>
  <c r="C4" i="6" s="1"/>
  <c r="B4" i="6"/>
  <c r="B3" i="6"/>
  <c r="F15" i="1"/>
  <c r="E15" i="1"/>
  <c r="F14" i="1"/>
  <c r="E14" i="1"/>
  <c r="F236" i="1"/>
  <c r="E236" i="1"/>
  <c r="F281" i="1" l="1"/>
  <c r="E281" i="1"/>
  <c r="E48" i="1"/>
  <c r="F48" i="1"/>
  <c r="I236" i="1" l="1"/>
  <c r="H239" i="1" l="1"/>
  <c r="D239" i="1"/>
  <c r="E239" i="1"/>
  <c r="F239" i="1"/>
  <c r="G239" i="1"/>
  <c r="D238" i="1"/>
  <c r="E238" i="1"/>
  <c r="F238" i="1"/>
  <c r="G238" i="1"/>
  <c r="C239" i="1"/>
  <c r="C238" i="1"/>
  <c r="H238" i="1" l="1"/>
  <c r="F266" i="1"/>
  <c r="E266" i="1"/>
  <c r="I8" i="4"/>
  <c r="G8" i="4"/>
  <c r="K96" i="1" l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95" i="1"/>
  <c r="K123" i="1"/>
  <c r="K124" i="1"/>
  <c r="K125" i="1"/>
  <c r="K126" i="1"/>
  <c r="K127" i="1"/>
  <c r="K128" i="1"/>
  <c r="K129" i="1"/>
  <c r="K122" i="1"/>
  <c r="K140" i="1"/>
  <c r="K141" i="1"/>
  <c r="K139" i="1"/>
  <c r="K144" i="1" s="1"/>
  <c r="K151" i="1"/>
  <c r="I256" i="1"/>
  <c r="I235" i="1"/>
  <c r="I234" i="1"/>
  <c r="I218" i="1"/>
  <c r="I219" i="1"/>
  <c r="I220" i="1"/>
  <c r="I221" i="1"/>
  <c r="I222" i="1"/>
  <c r="I223" i="1"/>
  <c r="I224" i="1"/>
  <c r="I217" i="1"/>
  <c r="I202" i="1"/>
  <c r="I203" i="1"/>
  <c r="I204" i="1"/>
  <c r="I205" i="1"/>
  <c r="I206" i="1"/>
  <c r="I207" i="1"/>
  <c r="I201" i="1"/>
  <c r="I191" i="1"/>
  <c r="I186" i="1"/>
  <c r="I187" i="1"/>
  <c r="I188" i="1"/>
  <c r="I189" i="1"/>
  <c r="I190" i="1"/>
  <c r="I185" i="1"/>
  <c r="I173" i="1"/>
  <c r="I174" i="1"/>
  <c r="I175" i="1"/>
  <c r="I172" i="1"/>
  <c r="I162" i="1"/>
  <c r="I159" i="1"/>
  <c r="I160" i="1"/>
  <c r="I161" i="1"/>
  <c r="I158" i="1"/>
  <c r="I247" i="1"/>
  <c r="I246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292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63" i="1"/>
  <c r="I57" i="1"/>
  <c r="I58" i="1"/>
  <c r="I59" i="1"/>
  <c r="I60" i="1"/>
  <c r="I61" i="1"/>
  <c r="I62" i="1"/>
  <c r="I64" i="1"/>
  <c r="I65" i="1"/>
  <c r="I66" i="1"/>
  <c r="I67" i="1"/>
  <c r="I68" i="1"/>
  <c r="I69" i="1"/>
  <c r="I70" i="1"/>
  <c r="I71" i="1"/>
  <c r="I72" i="1"/>
  <c r="I73" i="1"/>
  <c r="I74" i="1"/>
  <c r="I75" i="1"/>
  <c r="I77" i="1"/>
  <c r="I56" i="1"/>
  <c r="I37" i="1"/>
  <c r="I38" i="1"/>
  <c r="I39" i="1"/>
  <c r="I40" i="1"/>
  <c r="I41" i="1"/>
  <c r="I42" i="1"/>
  <c r="I43" i="1"/>
  <c r="I44" i="1"/>
  <c r="I45" i="1"/>
  <c r="I3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7" i="1"/>
  <c r="K143" i="1" l="1"/>
  <c r="I250" i="1"/>
  <c r="I238" i="1"/>
  <c r="I239" i="1"/>
  <c r="K131" i="1"/>
  <c r="K114" i="1"/>
  <c r="K115" i="1"/>
  <c r="K132" i="1"/>
  <c r="I48" i="1"/>
  <c r="I249" i="1"/>
  <c r="I313" i="1"/>
  <c r="I285" i="1"/>
  <c r="I178" i="1"/>
  <c r="I193" i="1"/>
  <c r="I226" i="1"/>
  <c r="I49" i="1"/>
  <c r="I165" i="1"/>
  <c r="I209" i="1"/>
  <c r="I314" i="1"/>
  <c r="I194" i="1"/>
  <c r="I227" i="1"/>
  <c r="I177" i="1"/>
  <c r="I210" i="1"/>
  <c r="I284" i="1"/>
  <c r="I27" i="1"/>
  <c r="I164" i="1"/>
  <c r="I28" i="1"/>
  <c r="D314" i="1"/>
  <c r="E314" i="1"/>
  <c r="F314" i="1"/>
  <c r="G314" i="1"/>
  <c r="H314" i="1"/>
  <c r="D313" i="1"/>
  <c r="E313" i="1"/>
  <c r="F313" i="1"/>
  <c r="G313" i="1"/>
  <c r="H313" i="1"/>
  <c r="C314" i="1"/>
  <c r="C313" i="1"/>
  <c r="D285" i="1"/>
  <c r="E285" i="1"/>
  <c r="F285" i="1"/>
  <c r="G285" i="1"/>
  <c r="H285" i="1"/>
  <c r="D284" i="1"/>
  <c r="E284" i="1"/>
  <c r="F284" i="1"/>
  <c r="G284" i="1"/>
  <c r="H284" i="1"/>
  <c r="C285" i="1"/>
  <c r="C284" i="1"/>
  <c r="F87" i="1"/>
  <c r="E87" i="1"/>
  <c r="D87" i="1"/>
  <c r="I87" i="1" s="1"/>
  <c r="C87" i="1"/>
  <c r="D250" i="1"/>
  <c r="E250" i="1"/>
  <c r="F250" i="1"/>
  <c r="G250" i="1"/>
  <c r="H250" i="1"/>
  <c r="D249" i="1"/>
  <c r="E249" i="1"/>
  <c r="F249" i="1"/>
  <c r="G249" i="1"/>
  <c r="H249" i="1"/>
  <c r="C250" i="1"/>
  <c r="C249" i="1"/>
  <c r="D227" i="1" l="1"/>
  <c r="E227" i="1"/>
  <c r="F227" i="1"/>
  <c r="G227" i="1"/>
  <c r="H227" i="1"/>
  <c r="D226" i="1"/>
  <c r="E226" i="1"/>
  <c r="F226" i="1"/>
  <c r="G226" i="1"/>
  <c r="H226" i="1"/>
  <c r="C227" i="1"/>
  <c r="C226" i="1"/>
  <c r="D210" i="1"/>
  <c r="E210" i="1"/>
  <c r="F210" i="1"/>
  <c r="G210" i="1"/>
  <c r="H210" i="1"/>
  <c r="D209" i="1"/>
  <c r="E209" i="1"/>
  <c r="F209" i="1"/>
  <c r="G209" i="1"/>
  <c r="H209" i="1"/>
  <c r="C210" i="1"/>
  <c r="C209" i="1"/>
  <c r="D165" i="1"/>
  <c r="E165" i="1"/>
  <c r="F165" i="1"/>
  <c r="G165" i="1"/>
  <c r="H165" i="1"/>
  <c r="D164" i="1"/>
  <c r="E164" i="1"/>
  <c r="F164" i="1"/>
  <c r="G164" i="1"/>
  <c r="H164" i="1"/>
  <c r="C165" i="1"/>
  <c r="C164" i="1"/>
  <c r="D132" i="1"/>
  <c r="E132" i="1"/>
  <c r="F132" i="1"/>
  <c r="G132" i="1"/>
  <c r="H132" i="1"/>
  <c r="I132" i="1"/>
  <c r="J132" i="1"/>
  <c r="D131" i="1"/>
  <c r="E131" i="1"/>
  <c r="F131" i="1"/>
  <c r="G131" i="1"/>
  <c r="H131" i="1"/>
  <c r="I131" i="1"/>
  <c r="J131" i="1"/>
  <c r="C132" i="1"/>
  <c r="C131" i="1"/>
  <c r="D115" i="1"/>
  <c r="E115" i="1"/>
  <c r="F115" i="1"/>
  <c r="G115" i="1"/>
  <c r="H115" i="1"/>
  <c r="I115" i="1"/>
  <c r="J115" i="1"/>
  <c r="I114" i="1"/>
  <c r="J114" i="1"/>
  <c r="D114" i="1"/>
  <c r="E114" i="1"/>
  <c r="F114" i="1"/>
  <c r="G114" i="1"/>
  <c r="H114" i="1"/>
  <c r="C115" i="1"/>
  <c r="C114" i="1"/>
  <c r="D49" i="1"/>
  <c r="E49" i="1"/>
  <c r="F49" i="1"/>
  <c r="G49" i="1"/>
  <c r="H49" i="1"/>
  <c r="D48" i="1"/>
  <c r="G48" i="1"/>
  <c r="H48" i="1"/>
  <c r="C49" i="1"/>
  <c r="C48" i="1"/>
  <c r="D28" i="1"/>
  <c r="E28" i="1"/>
  <c r="F28" i="1"/>
  <c r="G28" i="1"/>
  <c r="H28" i="1"/>
  <c r="D27" i="1"/>
  <c r="E27" i="1"/>
  <c r="F27" i="1"/>
  <c r="G27" i="1"/>
  <c r="H27" i="1"/>
  <c r="C28" i="1"/>
  <c r="C27" i="1"/>
  <c r="D76" i="1"/>
  <c r="C76" i="1"/>
  <c r="C79" i="1" s="1"/>
  <c r="C80" i="1" l="1"/>
  <c r="I76" i="1"/>
  <c r="D80" i="1"/>
  <c r="D79" i="1"/>
  <c r="E194" i="1"/>
  <c r="F193" i="1"/>
  <c r="D194" i="1"/>
  <c r="G194" i="1"/>
  <c r="H194" i="1"/>
  <c r="C194" i="1"/>
  <c r="D193" i="1"/>
  <c r="G193" i="1"/>
  <c r="H193" i="1"/>
  <c r="C193" i="1"/>
  <c r="D178" i="1"/>
  <c r="E178" i="1"/>
  <c r="F178" i="1"/>
  <c r="G178" i="1"/>
  <c r="H178" i="1"/>
  <c r="C178" i="1"/>
  <c r="D177" i="1"/>
  <c r="E177" i="1"/>
  <c r="F177" i="1"/>
  <c r="G177" i="1"/>
  <c r="H177" i="1"/>
  <c r="C177" i="1"/>
  <c r="I79" i="1" l="1"/>
  <c r="I80" i="1"/>
  <c r="E193" i="1"/>
  <c r="F194" i="1"/>
  <c r="J144" i="1" l="1"/>
  <c r="J143" i="1"/>
  <c r="D144" i="1" l="1"/>
  <c r="E144" i="1"/>
  <c r="F144" i="1"/>
  <c r="G144" i="1"/>
  <c r="H144" i="1"/>
  <c r="I144" i="1"/>
  <c r="C144" i="1"/>
  <c r="D143" i="1" l="1"/>
  <c r="E143" i="1"/>
  <c r="F143" i="1"/>
  <c r="G143" i="1"/>
  <c r="H143" i="1"/>
  <c r="I143" i="1"/>
  <c r="C143" i="1"/>
</calcChain>
</file>

<file path=xl/sharedStrings.xml><?xml version="1.0" encoding="utf-8"?>
<sst xmlns="http://schemas.openxmlformats.org/spreadsheetml/2006/main" count="1472" uniqueCount="282">
  <si>
    <t>T1 MODELS</t>
  </si>
  <si>
    <t>Dataset</t>
  </si>
  <si>
    <t>Model</t>
  </si>
  <si>
    <t>Or88A</t>
  </si>
  <si>
    <t>AVE</t>
  </si>
  <si>
    <t>SEM</t>
  </si>
  <si>
    <t>T2 MODELS</t>
  </si>
  <si>
    <t>T3 MODELS</t>
  </si>
  <si>
    <t>AC1 MODELS</t>
  </si>
  <si>
    <t>AC3II MODELS</t>
  </si>
  <si>
    <t>Or88a</t>
  </si>
  <si>
    <t>AB1 MODELS</t>
  </si>
  <si>
    <t>AB2 MODELS</t>
  </si>
  <si>
    <t>AB3 MODELS</t>
  </si>
  <si>
    <t>AB4 MODELS</t>
  </si>
  <si>
    <t>AB5 MODELS</t>
  </si>
  <si>
    <t>ABX(1) MODELS</t>
  </si>
  <si>
    <t>ABX(3) MODELS</t>
  </si>
  <si>
    <t>AI2 MODELS</t>
  </si>
  <si>
    <t>AI3 MODELS</t>
  </si>
  <si>
    <t>Whole Cuticle Area (um3)</t>
  </si>
  <si>
    <t>Inner Sensillum Lymph Area (um3)</t>
  </si>
  <si>
    <t>Whole Cuticle Surface Area (um2)</t>
  </si>
  <si>
    <t>Inner Sensillum Lymph Surface Area (um)</t>
  </si>
  <si>
    <t>Outer Barrier Area (um3)</t>
  </si>
  <si>
    <t>Outer Barrier Surface Area (um2)</t>
  </si>
  <si>
    <t>Middle Barrier Area (um3)</t>
  </si>
  <si>
    <t>Middle Barrier Surface Area (um2)</t>
  </si>
  <si>
    <t>Inner Barrier Area (um3)</t>
  </si>
  <si>
    <t>Inner Barrier Surface Area (um2)</t>
  </si>
  <si>
    <t>ab5Model2CuticleVolume.mod</t>
  </si>
  <si>
    <t>ab5Model4CuticleVolume.mod</t>
  </si>
  <si>
    <t>ab5Model3CuticleVolume.mod</t>
  </si>
  <si>
    <t>Base Diameter (um)</t>
  </si>
  <si>
    <t>N/A</t>
  </si>
  <si>
    <t>Length (um)</t>
  </si>
  <si>
    <t>Cuticle Surface Area (um2)</t>
  </si>
  <si>
    <t>EMPTY BASICONIC</t>
  </si>
  <si>
    <t>Or22a</t>
  </si>
  <si>
    <t>EMTPY TRICHOID MODEL</t>
  </si>
  <si>
    <t>Models</t>
  </si>
  <si>
    <t>T1Model1CuticleVolume.mod, T1Model1CuticleLength.mod</t>
  </si>
  <si>
    <t>T1Model2CuticleVolume.mod, T1Model2CuticleLength.mod</t>
  </si>
  <si>
    <t>T1Model3CuticleVolume.mod, T1Model3CuticleLength.mod</t>
  </si>
  <si>
    <t>T1Model4CuticleVolume.mod, T1Model4CuticleLength.mod</t>
  </si>
  <si>
    <t>T1Cuticle1Volume.mod, T1Cuticle1Length.mod</t>
  </si>
  <si>
    <t>T1Cuticle2Volume.mod, T1Cuticle2Length.mod</t>
  </si>
  <si>
    <t>T1Cuticle3Volume.mod, T1Cuticle3Length.mod</t>
  </si>
  <si>
    <t>T1Cuticle4Volume.mod, T1Cuticle4Length.mod</t>
  </si>
  <si>
    <t>T1Cuticle5Volume.mod, T1Cuticle5Length.mod</t>
  </si>
  <si>
    <t>Or47b Ant 2</t>
  </si>
  <si>
    <t>T1Cuticle6Volume.mod, T1Cuticle6Length.mod</t>
  </si>
  <si>
    <t>Or47b Ant 1</t>
  </si>
  <si>
    <t>Or47a</t>
  </si>
  <si>
    <t>T2Cuticle1Volume.mod, T2Cuticle1Length.mod</t>
  </si>
  <si>
    <t>T2Cuticle2Volume.mod, T2Cuticle2Length.mod</t>
  </si>
  <si>
    <t>T2Cuticle3Volume.mod, T2Cuticle3Length.mod</t>
  </si>
  <si>
    <t>T2Cuticle4Volume.mod, T2Cuticle4Length.mod</t>
  </si>
  <si>
    <t>T2Cuticle5Volume.mod, T2Cuticle5Length.mod</t>
  </si>
  <si>
    <t>T2Model1CuticleVolume.mod, T2Model1CuticleLength.mod</t>
  </si>
  <si>
    <t>T2Model2CuticleVolume.mod, T2Model2CuticleLength.mod</t>
  </si>
  <si>
    <t>T2Model3CuticleVolume.mod, T2Model3CuticleLength.mod</t>
  </si>
  <si>
    <t>T2Model4CuticleVolume.mod, T2Model4CuticleLength.mod</t>
  </si>
  <si>
    <t>T3Model1CuticleVolume.mod, T3Model1CuticleLength.mod</t>
  </si>
  <si>
    <t>T3Model2CuticleVolume.mod, T3Model2CuticleLength.mod</t>
  </si>
  <si>
    <t>T3Model3CuticleVolume.mod, T3Model3CuticleLength.mod</t>
  </si>
  <si>
    <t>T3Model4CuticleVolume.mod, T3Model4CuticleLength.mod</t>
  </si>
  <si>
    <t>T3Model5CuticleVolume.mod, T3Model5CuticleLength.mod</t>
  </si>
  <si>
    <t>T3Model6CuticleVolume.mod, T3Model6CuticleLength.mod</t>
  </si>
  <si>
    <t>T3Model7CuticleVolume.mod, T3Model7CuticleLength.mod</t>
  </si>
  <si>
    <t>T3Model8CuticleVolume.mod, T3Model8CuticleLength.mod</t>
  </si>
  <si>
    <t>T3Cuticle1Volume.mod, T3Cuticle1Length.mod</t>
  </si>
  <si>
    <t>T3Cuticle2Volume.mod, T3Cuticle2Length.mod</t>
  </si>
  <si>
    <t>T3Cuticle3Volume.mod, T3Cuticle3Length.mod</t>
  </si>
  <si>
    <t>T3Cuticle4Volume.mod, T3Cuticle4Length.mod</t>
  </si>
  <si>
    <t>T3Cuticle5Volume.mod, T3Cuticle5Length.mod</t>
  </si>
  <si>
    <t>T3Cuticle6Volume.mod, T3Cuticle6Length.mod</t>
  </si>
  <si>
    <t>T3Cuticle7Volume.mod, T3Cuticle7Length.mod</t>
  </si>
  <si>
    <t>T3Cuticle8Volume.mod, T3Cuticle8Length.mod</t>
  </si>
  <si>
    <t>T3Cuticle9Volume.mod, T3Cuticle9Length.mod</t>
  </si>
  <si>
    <t>T3Cuticle10Volume.mod, T3Cuticle10Length.mod</t>
  </si>
  <si>
    <t>ac1Model1CuticleVolume.mod, ac1Model1CuticleLength.mod</t>
  </si>
  <si>
    <t>ac1Model2CuticleVolume.mod, ac1Model2CuticleLength.mod</t>
  </si>
  <si>
    <t>ac1Model4CuticleVolume.mod, ac1Model4CuticleLength.mod</t>
  </si>
  <si>
    <t>ac1Model5CuticleVolume.mod, ac1Model5CuticleLength.mod</t>
  </si>
  <si>
    <t>ac1Cuticle1Volume.mod, ac1Cuticle1Length.mod</t>
  </si>
  <si>
    <t>ac1Cuticle2Volume.mod, ac1Cuticle2Length.mod</t>
  </si>
  <si>
    <t>ac1Cuticle3Volume.mod, ac1Cuticle3Length.mod</t>
  </si>
  <si>
    <t>ac1Cuticle4Volume.mod, ac1Cuticle4Length.mod</t>
  </si>
  <si>
    <t>Or56a</t>
  </si>
  <si>
    <t>Or47b Ant1</t>
  </si>
  <si>
    <t>ac1Cuticle5Volume.mod, ac1Cuticle5Length.mod</t>
  </si>
  <si>
    <t>ac1Cuticle6Volume.mod, ac1Cuticle6Length.mod</t>
  </si>
  <si>
    <t>ac1Cuticle7Volume.mod, ac1Cuticle7Length.mod</t>
  </si>
  <si>
    <t>ac3IIModel1CuticleVolume.mod, ac3IIModel1CuticleLength.mod</t>
  </si>
  <si>
    <t>ac3IIModel2CuticleVolume.mod, ac3IIModel2CuticleLength.mod</t>
  </si>
  <si>
    <t>ac3IIModel3CuticleVolume.mod, ac3IIModele3CuticleLength.mod</t>
  </si>
  <si>
    <t>ac3IIModel4CuticleVolume.mod, ac3IIModel4CuticleLength.mod</t>
  </si>
  <si>
    <t>ac3IICuticle1Volume.mod, ac3IICuticle1Length.mod</t>
  </si>
  <si>
    <t>ac3IICuticle2Volume.mod, ac3IICuticle2Length.mod</t>
  </si>
  <si>
    <t>ac3IICuticle3Volume.mod, ac3IICuticle3Length.mod</t>
  </si>
  <si>
    <t>ac3IICuticle4Volume.mod, ac3IICuticle4Length.mod</t>
  </si>
  <si>
    <t>ab4Model1CuticleVolume.mod, ab4Model1CuticleLength.mod</t>
  </si>
  <si>
    <t>ab3Cuticle1Volume.mod, ab3Cuticle1Length.mod</t>
  </si>
  <si>
    <t>ab3Cuticle2Volume.mod, ab3Cuticle2Length.mod</t>
  </si>
  <si>
    <t>ab3Cuticle3Volume.mod, ab3Cuticle3Length.mod</t>
  </si>
  <si>
    <t>ab3Cuticle4Volume.mod, ab3Cuticle4Length.mod</t>
  </si>
  <si>
    <t>ab3Cuticle5Volume.mod, ab3Cuticle5Length.mod</t>
  </si>
  <si>
    <t>ab3Cuticle6Volume.mod, ab3Cuticle6Length.mod</t>
  </si>
  <si>
    <t>ab4Cuticle1Volume.mod, ab4Cuticle1Length.mod</t>
  </si>
  <si>
    <t>ab4Cuticle2Volume.mod, ab4Cuticle2Length.mod</t>
  </si>
  <si>
    <t>ab4Cuticle3Volume.mod, ab4Cuticle3Length.mod</t>
  </si>
  <si>
    <t>ab4Cuticle4Volume.mod, ab4Cuticle4Length.mod</t>
  </si>
  <si>
    <t>ab5Cuticle1Volume.mod, ab5Cuticle1Length.mod</t>
  </si>
  <si>
    <t>ab5Cuticle2Volume.mod, ab5Cuticle2Length.mod</t>
  </si>
  <si>
    <t>ab5Cuticle3Volume.mod, ab5Cuticle3Length.mod</t>
  </si>
  <si>
    <t>ab5Cuticle4Volume.mod, ab5Cuticle4Length.mod</t>
  </si>
  <si>
    <t>ab5Model1CuticleVolume.mod, ab5Model1CuticleLength.mod</t>
  </si>
  <si>
    <t>ab4Model2CuticleVolume.mod, ab4Model2CuticleLength.mod</t>
  </si>
  <si>
    <t>ab4Model3CuticleVolume.mod, ab4Model3CuticleLength.mod</t>
  </si>
  <si>
    <t>ab3Mode5CuticleVolume.mod, ab3Model5CuticleLength.mod</t>
  </si>
  <si>
    <t>ab2Cuticle1Volume.mod, ab2Cuticle1Length.mod</t>
  </si>
  <si>
    <t>ab2Cuticle2Volume.mod, ab2Cuticle2Length.mod</t>
  </si>
  <si>
    <t>ab2Cuticle3Volume.mod, ab2Cuticle3Length.mod</t>
  </si>
  <si>
    <t>ab2Model1CuticleVolume.mod, ab2Model1CuticleLength.mod</t>
  </si>
  <si>
    <t>ab1Cuticle1Volume.mod, ab1Cuticle1Length.mod</t>
  </si>
  <si>
    <t>ab1Cuticle2Volume.mod, ab1Cuticle2Length.mod</t>
  </si>
  <si>
    <t>ab1Cuticle3Volume.mod, ab1Cuticle3Length.mod</t>
  </si>
  <si>
    <t>ac2:4Model3CuticleVolume.mod, ac2:4Model3CuticleLength.mod</t>
  </si>
  <si>
    <t>ac2:4Model1CuticleVolume.mod, ac2:4Model1CuticleLength.mod</t>
  </si>
  <si>
    <t>ac2:4Mode2CuticleVolume.mod, ac2:4Model2CuticleLength.mod</t>
  </si>
  <si>
    <t>ac2:4Model4CuticleVolume.mod, ac2:4Model3CuticleLength.mod</t>
  </si>
  <si>
    <t>EmptyTrichoidCuticleVolume.mod, EmptyTrichoidCuticleLength.mod</t>
  </si>
  <si>
    <t>abx(1)Model1CuticleVolume.mod, abx(1)Model1CuticleLength.mod</t>
  </si>
  <si>
    <t>abx(3)Model1CuticleVolume.mod, abx(3)Model1CuticleLength.mod</t>
  </si>
  <si>
    <t>EmptyBasiconicVuticleVolume.mod, EmptyBasiconiccuticleLength.mod</t>
  </si>
  <si>
    <t>ai2Model1CuticleVolume.mod, ai2Model1CuticleLength.mod</t>
  </si>
  <si>
    <t>ai2Model2CuticleVolume.mod, ai2Model2CuticleLength.mod</t>
  </si>
  <si>
    <t>ai2Model3CuticleVolume.mod, ai2Model3CuticleLength.mod</t>
  </si>
  <si>
    <t>ai2Cuticle1Volume.mod, ai2Cuticle1Length.mod</t>
  </si>
  <si>
    <t>ai2Cuticle2Volume.mod, ai2Cuticle2Length.mod</t>
  </si>
  <si>
    <t>ai2Cuticle3Volume.mod, ai2Cuticle3Length.mod</t>
  </si>
  <si>
    <t>ai2Cuticle4Volume.mod, ai2Cuticle4Length.mod</t>
  </si>
  <si>
    <t>ai2Cuticle5Volume.mod, ai2Cuticle5Length.mod</t>
  </si>
  <si>
    <t>ai2Cuticle6Volume.mod, ai2Cuticle6Length.mod</t>
  </si>
  <si>
    <t>ai2Cuticle7Volume.mod, ai2Cuticle7Length.mod</t>
  </si>
  <si>
    <t>ai2Cuticle8Volume.mod, ai2Cuticle8Length.mod</t>
  </si>
  <si>
    <t>ai2Cuticle9Volume.mod, ai2Cuticle9Length.mod</t>
  </si>
  <si>
    <t>ai2Cuticle10Volume.mod, ai2Cuticle10Length.mod</t>
  </si>
  <si>
    <t>ai2Cuticle11Volume.mod, ai2Cuticle11Length.mod</t>
  </si>
  <si>
    <t>ai2Cuticle12Volume.mod, ai2Cuticle12Length.mod</t>
  </si>
  <si>
    <t>ai3Cuticle2Volume.mod, ai3Cuticle2Length.mod</t>
  </si>
  <si>
    <t>ai3Cuticle1Volume.mod, ai3Cuticle1Length.mod</t>
  </si>
  <si>
    <t>ai3Cuticle3Volume.mod, ai3Cuticle3Length.mod</t>
  </si>
  <si>
    <t>ai3Cuticle4Volume.mod, ai3Cuticle4Length.mod</t>
  </si>
  <si>
    <t>ai3Cuticle5Volume.mod, ai3Cuticle5Length.mod</t>
  </si>
  <si>
    <t>ai3Cuticle6Volume.mod, ai3Cuticle6Length.mod</t>
  </si>
  <si>
    <t>ai3Cuticle7Volume.mod, ai3Cuticle7Length.mod</t>
  </si>
  <si>
    <t>ai3Cuticle8Volume.mod, ai3Cuticle8Length.mod</t>
  </si>
  <si>
    <t>ai3Cuticle9Volume.mod, ai3Cuticle9Length.mod</t>
  </si>
  <si>
    <t>ai3Model1CuticleVolume.mod, ai3Model1CuticleLength.mod</t>
  </si>
  <si>
    <t>ai3Model2CuticleVolume.mod, ai3Model2CuticleLength.mod</t>
  </si>
  <si>
    <t>Ir75c</t>
  </si>
  <si>
    <t>abx(1)Cuticle1Volume.mod, abx(1)Cuticle1Length.mod</t>
  </si>
  <si>
    <t>T3Cuticle11Volume.mod, T3Cuticle11Length.mod</t>
  </si>
  <si>
    <t>Or7a</t>
  </si>
  <si>
    <t>abx(3)Cuticle1Volume.mod, abx(3)Cuticle1Length.mod</t>
  </si>
  <si>
    <t>T1Cuticle7Volume.mod, T1Cuticle7Length.mod</t>
  </si>
  <si>
    <t>T1 MODELS (n=19)</t>
  </si>
  <si>
    <t>T2 MODELS (n=10)</t>
  </si>
  <si>
    <t>Cuticle Surface Area (Minus Base)</t>
  </si>
  <si>
    <t>Cuticle Volume (um3)</t>
  </si>
  <si>
    <t>Sensillum Lumen Volume (um3)</t>
  </si>
  <si>
    <t>TRICHOIDS</t>
  </si>
  <si>
    <t>EMPTY TRICHOID</t>
  </si>
  <si>
    <t>VAL</t>
  </si>
  <si>
    <t>BASICONICS</t>
  </si>
  <si>
    <t>ABX(3) MODELS (n=2)</t>
  </si>
  <si>
    <t>AB1 MODELS (n=5)</t>
  </si>
  <si>
    <t>AB2 MODELS (n=4)</t>
  </si>
  <si>
    <t>AB3 MODELS (n=7)</t>
  </si>
  <si>
    <t>AB4 MODELS (n=7)</t>
  </si>
  <si>
    <t>AB5 MODELS (n=8)</t>
  </si>
  <si>
    <t>EMPTY BASICONIC (n=1)</t>
  </si>
  <si>
    <t>INTERMEDIATES</t>
  </si>
  <si>
    <t>AI2 MODELS (n=20)</t>
  </si>
  <si>
    <t>AI3 MODELS (n=20)</t>
  </si>
  <si>
    <t>COELOCONICS</t>
  </si>
  <si>
    <t>AC1 MODELS (n=18)</t>
  </si>
  <si>
    <t>AC2 MODELS (n=3)</t>
  </si>
  <si>
    <t>AC3II MODELS (n=8)</t>
  </si>
  <si>
    <t>AC4 MODELS (n=1)</t>
  </si>
  <si>
    <t>ABX(1) MODELS (n=3)</t>
  </si>
  <si>
    <t>Sensillum ID</t>
  </si>
  <si>
    <t>Cuticular fingers (AVE)</t>
  </si>
  <si>
    <t>Cuticular fingers (Range)</t>
  </si>
  <si>
    <t>ac1</t>
  </si>
  <si>
    <t>5 to 8</t>
  </si>
  <si>
    <t>ac2/4</t>
  </si>
  <si>
    <t>ac3</t>
  </si>
  <si>
    <t>5 to 9</t>
  </si>
  <si>
    <t>ac3I*</t>
  </si>
  <si>
    <t>5 to 7</t>
  </si>
  <si>
    <t>ac3II*</t>
  </si>
  <si>
    <t>Sensillum Type</t>
  </si>
  <si>
    <t>Total Qualified</t>
  </si>
  <si>
    <t>% Containing Vacuole</t>
  </si>
  <si>
    <t>Trichoid</t>
  </si>
  <si>
    <t>Small/Thin Basiconics</t>
  </si>
  <si>
    <t>Large Basiconics</t>
  </si>
  <si>
    <t>Intermediates</t>
  </si>
  <si>
    <t>Coeloconics</t>
  </si>
  <si>
    <t>*Criteria for Qualification:</t>
  </si>
  <si>
    <t>(1) Must be whole/in-tact cuticle; even if partial cuticle and observed vacuole structure, it was discarded. Reduces sampling bias.</t>
  </si>
  <si>
    <t>(2) Vacuole structure must be contained WITHIN the sensillum cuticle; was not counted if visualized in ISL space below the cuticle surface.</t>
  </si>
  <si>
    <t>(3) if image quality lead to ANY questioning whether or not vacuole was present, the cuticle was marked as INCONCLUSIVE and was not included in analyis</t>
  </si>
  <si>
    <t>SMALL/THIN BASICONICS</t>
  </si>
  <si>
    <t>LARGE BASICONICS</t>
  </si>
  <si>
    <t>B</t>
  </si>
  <si>
    <t>Y</t>
  </si>
  <si>
    <t>B1</t>
  </si>
  <si>
    <t>C</t>
  </si>
  <si>
    <t>I2</t>
  </si>
  <si>
    <t>N</t>
  </si>
  <si>
    <t>T1</t>
  </si>
  <si>
    <t>B2</t>
  </si>
  <si>
    <t>B3</t>
  </si>
  <si>
    <t>BX(3)</t>
  </si>
  <si>
    <t>LB</t>
  </si>
  <si>
    <t>I3</t>
  </si>
  <si>
    <t>T2</t>
  </si>
  <si>
    <t>INC</t>
  </si>
  <si>
    <t>T3</t>
  </si>
  <si>
    <t>C?</t>
  </si>
  <si>
    <t>?</t>
  </si>
  <si>
    <t>C3I</t>
  </si>
  <si>
    <t>C3II</t>
  </si>
  <si>
    <t>T0</t>
  </si>
  <si>
    <t>B4</t>
  </si>
  <si>
    <t>B5</t>
  </si>
  <si>
    <t>Bx(1)</t>
  </si>
  <si>
    <t>AC1</t>
  </si>
  <si>
    <t>AC2/4</t>
  </si>
  <si>
    <t>AC3</t>
  </si>
  <si>
    <t>C1</t>
  </si>
  <si>
    <t>C2/4</t>
  </si>
  <si>
    <t>C3</t>
  </si>
  <si>
    <t>*Vacuole structures tend to localize at the proximal aspect of the sensillum cuticle--most oftentimes in close association with the site of termination of support cells(tormogen and thecogen); Highly variable in size. Do have an example where a large vacuole was located medially along the sensillum cuticle, and another instance where there was a single, small vacuole structure at the cuticle terminus</t>
  </si>
  <si>
    <t>*Vacuole structures don't display any conserved patterns of localization--mostly evenly distributed throughout the sensillum cuticle; one exception is the ab4 populations where we observed localization at the distal-most tip of the sensillum cuticle; for future analysis, may consider approoaching this qualification more systematically by looking at patterns withing same sensillum subtype.</t>
  </si>
  <si>
    <r>
      <t xml:space="preserve">*Vacuole structures don't display any conserved patterns of localization--mostly evenly distributed throughout the sensillum cuticle; Do tend to display </t>
    </r>
    <r>
      <rPr>
        <b/>
        <sz val="12"/>
        <color theme="1"/>
        <rFont val="Calibri"/>
        <family val="2"/>
        <scheme val="minor"/>
      </rPr>
      <t>LARGER</t>
    </r>
    <r>
      <rPr>
        <sz val="12"/>
        <color theme="1"/>
        <rFont val="Calibri"/>
        <family val="2"/>
        <scheme val="minor"/>
      </rPr>
      <t xml:space="preserve"> Vacuoles</t>
    </r>
  </si>
  <si>
    <r>
      <t xml:space="preserve">*Vacuole structures don't display any conserved patterns of localization--mostly evenly distributed throughout the sensillum cuticle; Do tend to display </t>
    </r>
    <r>
      <rPr>
        <b/>
        <sz val="12"/>
        <color theme="1"/>
        <rFont val="Calibri"/>
        <family val="2"/>
        <scheme val="minor"/>
      </rPr>
      <t>SMALLER</t>
    </r>
    <r>
      <rPr>
        <sz val="12"/>
        <color theme="1"/>
        <rFont val="Calibri"/>
        <family val="2"/>
        <scheme val="minor"/>
      </rPr>
      <t xml:space="preserve"> Vacuoles</t>
    </r>
  </si>
  <si>
    <r>
      <t xml:space="preserve">*Vacoules only have so much space they can occupy (as the ISL volume is small and doesn't project very far up into the cuticular projection); accordingly, vacuoles are evenly distributed throughout the ISL space and are </t>
    </r>
    <r>
      <rPr>
        <b/>
        <sz val="12"/>
        <color theme="1"/>
        <rFont val="Calibri"/>
        <family val="2"/>
        <scheme val="minor"/>
      </rPr>
      <t>SMALL</t>
    </r>
    <r>
      <rPr>
        <sz val="12"/>
        <color theme="1"/>
        <rFont val="Calibri"/>
        <family val="2"/>
        <scheme val="minor"/>
      </rPr>
      <t xml:space="preserve"> in size</t>
    </r>
  </si>
  <si>
    <t>T3 MODELS (n=21)</t>
  </si>
  <si>
    <t>Identification critiria: Trichoid sensillum that houses one ORN</t>
  </si>
  <si>
    <t>Identification critiria: Trichoid sensillum that houses two ORNs</t>
  </si>
  <si>
    <t>Identification critiria: Trichoid sensillum that houses three ORNs</t>
  </si>
  <si>
    <t>Identification critiria: Trichoid sensillum that houses no ORN</t>
  </si>
  <si>
    <t>NA</t>
  </si>
  <si>
    <t>Identification critiria: Coeloconic sensillum that houses four ORNs</t>
  </si>
  <si>
    <t>Identification critiria: Coeloconic sensillum that houses two ORNs and genetic labeling of ac3A</t>
  </si>
  <si>
    <t>AC2 MODELS</t>
  </si>
  <si>
    <t>AC4 MODELS</t>
  </si>
  <si>
    <t>Identification critiria: Coeloconic sensillum that houses three ORNs and sharp, star-like sensillum cross-section profile</t>
  </si>
  <si>
    <t>Identification critiria: Coeloconic sensillum that houses three ORNs and round, flower-like sensillum cross-section profile</t>
  </si>
  <si>
    <t>Identification critiria: Large basiconic sensillum that houses four ORNs</t>
  </si>
  <si>
    <t>Identification critiria: (1) Large basiconic sensillum that houses two ORNs, not genetically labled in the Or22a dataset; (2) Large basiconic sensillum that houses two ORNs, in the proximity of ab4 in the Or7a dataset</t>
  </si>
  <si>
    <t>Identification critiria: Large basiconic sensillum that houses two ORNs, genetically labled in the Or22a dataset</t>
  </si>
  <si>
    <t>Identification critiria: Genetically labled in the Or47a dataset</t>
  </si>
  <si>
    <t>Identification critiria: Genetically labled in the Or7a and Or56a datasets</t>
  </si>
  <si>
    <t>Identification critiria: Basiconic sensillum that houses one ORN</t>
  </si>
  <si>
    <t>Identification critiria: Basiconic sensillum that houses three ORNs</t>
  </si>
  <si>
    <t>Identification critiria: Basiconic sensillum that houses no ORN</t>
  </si>
  <si>
    <t>Identification critiria: Intermediate sensillum that houses two ORNs</t>
  </si>
  <si>
    <t>Identification critiria: Intermediate sensillum that houses three ORNs</t>
  </si>
  <si>
    <t xml:space="preserve">*ac3 sensilla are coeloconic sensilla that house three ORNs. ac3II sensilla were genetically labeled by Ir75c driver. </t>
  </si>
  <si>
    <t>Type</t>
  </si>
  <si>
    <t>ORN number</t>
  </si>
  <si>
    <t>Cuticular finger number</t>
  </si>
  <si>
    <t>ac2/4 sensilla are coeloconic sensilla that house three ORNs.</t>
  </si>
  <si>
    <t>AVERAGE</t>
  </si>
  <si>
    <t>Total Sensillum Number</t>
  </si>
  <si>
    <t>Each dataset is named based on the APEX2-labeled ORN type. The eight SBEM datasets used for this study are: Or22a (ab3A), Or7a (ab4A), Or56a (ab4B), Ir75c (ac3AII), Or47a (ab5B), Or47b (at4A) x2, and Or88a (at4C).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</si>
</sst>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999"/>
        <bgColor indexed="64"/>
      </patternFill>
    </fill>
    <fill>
      <patternFill patternType="solid">
        <fgColor rgb="FF88FFFE"/>
        <bgColor indexed="64"/>
      </patternFill>
    </fill>
    <fill>
      <patternFill patternType="solid">
        <fgColor rgb="FFA6CF9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/>
      <right style="slantDashDot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medium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/>
      <right style="slantDashDot">
        <color indexed="64"/>
      </right>
      <top style="double">
        <color indexed="64"/>
      </top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/>
      <bottom style="slantDashDot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dashDotDot">
        <color theme="1"/>
      </bottom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medium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/>
      <right/>
      <top style="medium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 style="medium">
        <color theme="1"/>
      </left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 style="medium">
        <color theme="1"/>
      </left>
      <right style="thick">
        <color theme="1"/>
      </right>
      <top/>
      <bottom/>
      <diagonal/>
    </border>
    <border>
      <left/>
      <right style="thick">
        <color theme="1"/>
      </right>
      <top/>
      <bottom/>
      <diagonal/>
    </border>
    <border>
      <left style="medium">
        <color theme="1"/>
      </left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dashDotDot">
        <color theme="1"/>
      </left>
      <right/>
      <top style="dashDotDot">
        <color theme="1"/>
      </top>
      <bottom/>
      <diagonal/>
    </border>
    <border>
      <left/>
      <right/>
      <top style="dashDotDot">
        <color theme="1"/>
      </top>
      <bottom/>
      <diagonal/>
    </border>
    <border>
      <left/>
      <right style="dashDotDot">
        <color theme="1"/>
      </right>
      <top style="dashDotDot">
        <color theme="1"/>
      </top>
      <bottom/>
      <diagonal/>
    </border>
    <border>
      <left style="dashDotDot">
        <color theme="1"/>
      </left>
      <right/>
      <top/>
      <bottom/>
      <diagonal/>
    </border>
    <border>
      <left/>
      <right style="dashDotDot">
        <color theme="1"/>
      </right>
      <top/>
      <bottom/>
      <diagonal/>
    </border>
    <border>
      <left style="dashDotDot">
        <color theme="1"/>
      </left>
      <right/>
      <top/>
      <bottom style="dashDotDot">
        <color theme="1"/>
      </bottom>
      <diagonal/>
    </border>
    <border>
      <left/>
      <right/>
      <top/>
      <bottom style="dashDotDot">
        <color theme="1"/>
      </bottom>
      <diagonal/>
    </border>
    <border>
      <left/>
      <right style="dashDotDot">
        <color theme="1"/>
      </right>
      <top/>
      <bottom style="dashDotDot">
        <color theme="1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/>
    <xf numFmtId="11" fontId="0" fillId="0" borderId="0" xfId="0" applyNumberFormat="1"/>
    <xf numFmtId="0" fontId="2" fillId="0" borderId="0" xfId="0" applyFont="1" applyFill="1"/>
    <xf numFmtId="0" fontId="3" fillId="0" borderId="0" xfId="0" applyFont="1" applyFill="1"/>
    <xf numFmtId="11" fontId="4" fillId="0" borderId="0" xfId="0" applyNumberFormat="1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1" fillId="0" borderId="0" xfId="0" applyFont="1"/>
    <xf numFmtId="11" fontId="2" fillId="0" borderId="0" xfId="0" applyNumberFormat="1" applyFont="1" applyFill="1"/>
    <xf numFmtId="11" fontId="2" fillId="0" borderId="0" xfId="0" applyNumberFormat="1" applyFont="1" applyFill="1" applyAlignment="1">
      <alignment vertical="center"/>
    </xf>
    <xf numFmtId="11" fontId="0" fillId="0" borderId="0" xfId="0" applyNumberFormat="1" applyFont="1" applyFill="1" applyAlignment="1"/>
    <xf numFmtId="0" fontId="1" fillId="0" borderId="0" xfId="0" applyFont="1" applyFill="1"/>
    <xf numFmtId="0" fontId="5" fillId="0" borderId="0" xfId="0" applyFont="1"/>
    <xf numFmtId="0" fontId="5" fillId="0" borderId="0" xfId="0" applyFont="1" applyBorder="1"/>
    <xf numFmtId="0" fontId="5" fillId="5" borderId="9" xfId="0" applyFont="1" applyFill="1" applyBorder="1"/>
    <xf numFmtId="0" fontId="5" fillId="0" borderId="11" xfId="0" applyFont="1" applyBorder="1"/>
    <xf numFmtId="0" fontId="6" fillId="0" borderId="10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2" fontId="0" fillId="0" borderId="0" xfId="0" applyNumberFormat="1"/>
    <xf numFmtId="2" fontId="0" fillId="0" borderId="0" xfId="0" applyNumberFormat="1" applyFont="1" applyFill="1"/>
    <xf numFmtId="11" fontId="0" fillId="0" borderId="0" xfId="0" applyNumberFormat="1" applyFont="1" applyFill="1" applyAlignment="1">
      <alignment vertical="center"/>
    </xf>
    <xf numFmtId="2" fontId="0" fillId="0" borderId="0" xfId="0" applyNumberFormat="1" applyFont="1"/>
    <xf numFmtId="2" fontId="0" fillId="0" borderId="0" xfId="0" applyNumberFormat="1" applyFont="1" applyFill="1" applyAlignment="1">
      <alignment vertical="center"/>
    </xf>
    <xf numFmtId="2" fontId="4" fillId="0" borderId="0" xfId="0" applyNumberFormat="1" applyFont="1"/>
    <xf numFmtId="2" fontId="2" fillId="0" borderId="0" xfId="0" applyNumberFormat="1" applyFont="1" applyFill="1"/>
    <xf numFmtId="2" fontId="0" fillId="0" borderId="0" xfId="0" applyNumberFormat="1" applyFont="1" applyFill="1" applyAlignment="1"/>
    <xf numFmtId="0" fontId="6" fillId="0" borderId="14" xfId="0" applyFont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0" fontId="5" fillId="0" borderId="25" xfId="0" applyFont="1" applyBorder="1"/>
    <xf numFmtId="0" fontId="5" fillId="0" borderId="20" xfId="0" applyFont="1" applyBorder="1"/>
    <xf numFmtId="0" fontId="5" fillId="0" borderId="21" xfId="0" applyFont="1" applyBorder="1"/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left"/>
    </xf>
    <xf numFmtId="2" fontId="5" fillId="0" borderId="18" xfId="0" applyNumberFormat="1" applyFont="1" applyBorder="1" applyAlignment="1">
      <alignment horizontal="center"/>
    </xf>
    <xf numFmtId="0" fontId="0" fillId="0" borderId="25" xfId="0" applyBorder="1"/>
    <xf numFmtId="0" fontId="0" fillId="0" borderId="28" xfId="0" applyBorder="1"/>
    <xf numFmtId="0" fontId="0" fillId="0" borderId="20" xfId="0" applyBorder="1"/>
    <xf numFmtId="0" fontId="0" fillId="0" borderId="21" xfId="0" applyBorder="1"/>
    <xf numFmtId="0" fontId="6" fillId="0" borderId="29" xfId="0" applyFont="1" applyBorder="1" applyAlignment="1">
      <alignment horizontal="left"/>
    </xf>
    <xf numFmtId="2" fontId="5" fillId="0" borderId="19" xfId="0" applyNumberFormat="1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/>
    </xf>
    <xf numFmtId="2" fontId="5" fillId="0" borderId="16" xfId="0" applyNumberFormat="1" applyFont="1" applyFill="1" applyBorder="1" applyAlignment="1">
      <alignment horizontal="center" vertical="center"/>
    </xf>
    <xf numFmtId="2" fontId="5" fillId="0" borderId="26" xfId="0" applyNumberFormat="1" applyFont="1" applyFill="1" applyBorder="1" applyAlignment="1">
      <alignment horizontal="center" vertical="center"/>
    </xf>
    <xf numFmtId="2" fontId="5" fillId="0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5" xfId="0" applyNumberFormat="1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0" fillId="0" borderId="41" xfId="0" applyBorder="1"/>
    <xf numFmtId="0" fontId="0" fillId="0" borderId="42" xfId="0" applyBorder="1"/>
    <xf numFmtId="0" fontId="0" fillId="0" borderId="43" xfId="0" applyBorder="1" applyAlignment="1">
      <alignment horizontal="center" vertical="center"/>
    </xf>
    <xf numFmtId="2" fontId="0" fillId="0" borderId="43" xfId="0" applyNumberFormat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 applyAlignment="1">
      <alignment horizontal="center" vertical="center"/>
    </xf>
    <xf numFmtId="2" fontId="0" fillId="0" borderId="46" xfId="0" applyNumberFormat="1" applyBorder="1" applyAlignment="1">
      <alignment horizontal="center"/>
    </xf>
    <xf numFmtId="0" fontId="0" fillId="0" borderId="47" xfId="0" applyBorder="1"/>
    <xf numFmtId="0" fontId="0" fillId="0" borderId="48" xfId="0" applyBorder="1" applyAlignment="1">
      <alignment horizontal="center" vertical="center"/>
    </xf>
    <xf numFmtId="2" fontId="0" fillId="0" borderId="48" xfId="0" applyNumberForma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8" fillId="10" borderId="0" xfId="0" applyFont="1" applyFill="1" applyAlignment="1">
      <alignment horizontal="center" vertical="center"/>
    </xf>
    <xf numFmtId="0" fontId="10" fillId="0" borderId="12" xfId="0" applyFont="1" applyBorder="1" applyAlignment="1">
      <alignment horizontal="left"/>
    </xf>
    <xf numFmtId="2" fontId="11" fillId="0" borderId="17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1" fillId="0" borderId="18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/>
    </xf>
    <xf numFmtId="2" fontId="11" fillId="0" borderId="19" xfId="0" applyNumberFormat="1" applyFont="1" applyFill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2" fontId="12" fillId="0" borderId="0" xfId="0" applyNumberFormat="1" applyFont="1" applyFill="1"/>
    <xf numFmtId="2" fontId="12" fillId="0" borderId="0" xfId="0" applyNumberFormat="1" applyFont="1"/>
    <xf numFmtId="0" fontId="12" fillId="0" borderId="0" xfId="0" applyFont="1"/>
    <xf numFmtId="2" fontId="12" fillId="0" borderId="0" xfId="0" applyNumberFormat="1" applyFont="1" applyFill="1" applyAlignment="1"/>
    <xf numFmtId="0" fontId="12" fillId="0" borderId="0" xfId="0" applyFont="1" applyFill="1"/>
    <xf numFmtId="11" fontId="0" fillId="0" borderId="0" xfId="0" applyNumberFormat="1" applyFont="1" applyFill="1"/>
    <xf numFmtId="0" fontId="0" fillId="0" borderId="0" xfId="0" applyFont="1" applyFill="1" applyAlignment="1"/>
    <xf numFmtId="11" fontId="0" fillId="0" borderId="0" xfId="0" applyNumberFormat="1" applyFont="1"/>
    <xf numFmtId="11" fontId="0" fillId="0" borderId="0" xfId="0" applyNumberFormat="1" applyFont="1" applyAlignment="1"/>
    <xf numFmtId="4" fontId="0" fillId="0" borderId="0" xfId="0" applyNumberFormat="1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/>
    <xf numFmtId="0" fontId="12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2" fontId="0" fillId="11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CF98"/>
      <color rgb="FF88FFFE"/>
      <color rgb="FFFFF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619539</xdr:colOff>
      <xdr:row>230</xdr:row>
      <xdr:rowOff>177800</xdr:rowOff>
    </xdr:from>
    <xdr:ext cx="33920" cy="187872"/>
    <xdr:sp macro="" textlink="$M$231">
      <xdr:nvSpPr>
        <xdr:cNvPr id="2" name="TextBox 1">
          <a:extLst>
            <a:ext uri="{FF2B5EF4-FFF2-40B4-BE49-F238E27FC236}">
              <a16:creationId xmlns:a16="http://schemas.microsoft.com/office/drawing/2014/main" id="{B1F2B166-305A-EB45-B9AB-33C92B1E22A8}"/>
            </a:ext>
          </a:extLst>
        </xdr:cNvPr>
        <xdr:cNvSpPr txBox="1"/>
      </xdr:nvSpPr>
      <xdr:spPr>
        <a:xfrm>
          <a:off x="9509539" y="31572200"/>
          <a:ext cx="33920" cy="187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fld id="{D697D982-196B-AD4E-B95E-69A6FB56531F}" type="TxLink">
            <a:rPr lang="en-US" sz="1200" b="0" i="0" u="none" strike="noStrike">
              <a:solidFill>
                <a:srgbClr val="000000"/>
              </a:solidFill>
              <a:latin typeface="Cambria Math" panose="02040503050406030204" pitchFamily="18" charset="0"/>
            </a:rPr>
            <a:pPr/>
            <a:t> </a:t>
          </a:fld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F7BB-1CF4-A34D-B79A-DC299D160B89}">
  <dimension ref="A1:Z324"/>
  <sheetViews>
    <sheetView tabSelected="1" zoomScale="80" zoomScaleNormal="80" workbookViewId="0">
      <selection activeCell="C22" sqref="C22"/>
    </sheetView>
  </sheetViews>
  <sheetFormatPr defaultColWidth="11" defaultRowHeight="15.75" x14ac:dyDescent="0.25"/>
  <cols>
    <col min="1" max="1" width="15.375" style="106" customWidth="1"/>
    <col min="2" max="2" width="54.375" style="107" customWidth="1"/>
    <col min="3" max="3" width="30.75" style="106" customWidth="1"/>
    <col min="4" max="4" width="29.625" style="106" customWidth="1"/>
    <col min="5" max="5" width="29.375" style="106" customWidth="1"/>
    <col min="6" max="6" width="40.5" style="106" customWidth="1"/>
    <col min="7" max="7" width="23.625" style="106" customWidth="1"/>
    <col min="8" max="8" width="28.875" style="106" customWidth="1"/>
    <col min="9" max="9" width="29.875" style="106" customWidth="1"/>
    <col min="10" max="16384" width="11" style="106"/>
  </cols>
  <sheetData>
    <row r="1" spans="1:26" x14ac:dyDescent="0.25">
      <c r="A1" s="3" t="s">
        <v>281</v>
      </c>
    </row>
    <row r="2" spans="1:26" ht="16.5" thickBot="1" x14ac:dyDescent="0.3"/>
    <row r="3" spans="1:26" x14ac:dyDescent="0.25">
      <c r="A3" s="132" t="s">
        <v>0</v>
      </c>
      <c r="B3" s="133"/>
      <c r="C3" s="1" t="s">
        <v>253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6.5" thickBot="1" x14ac:dyDescent="0.3">
      <c r="A4" s="134"/>
      <c r="B4" s="13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x14ac:dyDescent="0.25">
      <c r="A5" s="1"/>
      <c r="B5" s="3" t="s">
        <v>40</v>
      </c>
      <c r="C5" s="3"/>
      <c r="D5" s="3"/>
      <c r="E5" s="3"/>
      <c r="F5" s="3"/>
      <c r="G5" s="3"/>
      <c r="H5" s="3"/>
      <c r="I5" s="3"/>
      <c r="J5" s="122"/>
      <c r="K5" s="122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x14ac:dyDescent="0.25">
      <c r="C6" s="9" t="s">
        <v>20</v>
      </c>
      <c r="D6" s="9" t="s">
        <v>22</v>
      </c>
      <c r="E6" s="8" t="s">
        <v>21</v>
      </c>
      <c r="F6" s="8" t="s">
        <v>23</v>
      </c>
      <c r="G6" s="3" t="s">
        <v>33</v>
      </c>
      <c r="H6" s="1" t="s">
        <v>35</v>
      </c>
      <c r="I6" s="3" t="s">
        <v>170</v>
      </c>
      <c r="J6" s="7"/>
      <c r="K6" s="7"/>
      <c r="L6" s="7"/>
      <c r="M6" s="7"/>
      <c r="N6" s="123"/>
      <c r="O6" s="7"/>
      <c r="P6" s="7"/>
      <c r="Q6" s="7"/>
      <c r="R6" s="7"/>
      <c r="S6" s="7"/>
      <c r="T6" s="107"/>
      <c r="U6" s="107"/>
      <c r="V6" s="107"/>
      <c r="W6" s="107"/>
      <c r="X6" s="107"/>
      <c r="Y6" s="107"/>
      <c r="Z6" s="107"/>
    </row>
    <row r="7" spans="1:26" x14ac:dyDescent="0.25">
      <c r="A7" s="106" t="s">
        <v>10</v>
      </c>
      <c r="B7" s="107" t="s">
        <v>41</v>
      </c>
      <c r="C7" s="26">
        <v>43.296900000000001</v>
      </c>
      <c r="D7" s="26">
        <v>113.57299999999999</v>
      </c>
      <c r="E7" s="26">
        <v>25.921099999999999</v>
      </c>
      <c r="F7" s="26">
        <v>88.5595</v>
      </c>
      <c r="G7" s="28">
        <v>4.4743091328159261</v>
      </c>
      <c r="H7" s="28">
        <v>22.042411526511952</v>
      </c>
      <c r="I7" s="28">
        <f t="shared" ref="I7:I25" si="0">D7-(22/7)*(0.5*G7)^2</f>
        <v>97.843438258857134</v>
      </c>
      <c r="K7" s="124"/>
      <c r="L7" s="124"/>
      <c r="M7" s="125"/>
      <c r="N7" s="125"/>
      <c r="O7" s="125"/>
      <c r="P7" s="125"/>
      <c r="Q7" s="125"/>
      <c r="R7" s="14"/>
      <c r="S7" s="14"/>
      <c r="T7" s="122"/>
      <c r="U7" s="122"/>
      <c r="V7" s="107"/>
      <c r="W7" s="107"/>
      <c r="X7" s="107"/>
      <c r="Y7" s="107"/>
      <c r="Z7" s="107"/>
    </row>
    <row r="8" spans="1:26" x14ac:dyDescent="0.25">
      <c r="A8" s="106" t="s">
        <v>10</v>
      </c>
      <c r="B8" s="107" t="s">
        <v>42</v>
      </c>
      <c r="C8" s="26">
        <v>43.728299999999997</v>
      </c>
      <c r="D8" s="26">
        <v>115.29600000000001</v>
      </c>
      <c r="E8" s="26">
        <v>23.909400000000002</v>
      </c>
      <c r="F8" s="26">
        <v>86.682000000000002</v>
      </c>
      <c r="G8" s="28">
        <v>4.0568025568913253</v>
      </c>
      <c r="H8" s="28">
        <v>21.630210273954852</v>
      </c>
      <c r="I8" s="28">
        <f t="shared" si="0"/>
        <v>102.36499165417143</v>
      </c>
      <c r="K8" s="124"/>
      <c r="L8" s="124"/>
      <c r="M8" s="124"/>
      <c r="N8" s="122"/>
      <c r="O8" s="125"/>
      <c r="P8" s="125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x14ac:dyDescent="0.25">
      <c r="A9" s="106" t="s">
        <v>10</v>
      </c>
      <c r="B9" s="107" t="s">
        <v>43</v>
      </c>
      <c r="C9" s="26">
        <v>40.558700000000002</v>
      </c>
      <c r="D9" s="26">
        <v>109.32</v>
      </c>
      <c r="E9" s="26">
        <v>22.85</v>
      </c>
      <c r="F9" s="26">
        <v>80.546700000000001</v>
      </c>
      <c r="G9" s="28">
        <v>3.3744806059599761</v>
      </c>
      <c r="H9" s="28">
        <v>21.308658078105616</v>
      </c>
      <c r="I9" s="28">
        <f t="shared" si="0"/>
        <v>100.37297764571427</v>
      </c>
      <c r="K9" s="124"/>
      <c r="L9" s="124"/>
      <c r="M9" s="124"/>
      <c r="N9" s="122"/>
      <c r="O9" s="125"/>
      <c r="P9" s="125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x14ac:dyDescent="0.25">
      <c r="A10" s="106" t="s">
        <v>10</v>
      </c>
      <c r="B10" s="107" t="s">
        <v>44</v>
      </c>
      <c r="C10" s="26">
        <v>38.268900000000002</v>
      </c>
      <c r="D10" s="26">
        <v>103.352</v>
      </c>
      <c r="E10" s="26">
        <v>18.9909</v>
      </c>
      <c r="F10" s="26">
        <v>69.228300000000004</v>
      </c>
      <c r="G10" s="28">
        <v>3.7452722731465067</v>
      </c>
      <c r="H10" s="28">
        <v>19.839004883919156</v>
      </c>
      <c r="I10" s="28">
        <f t="shared" si="0"/>
        <v>92.330735114285716</v>
      </c>
      <c r="K10" s="124"/>
      <c r="L10" s="124"/>
      <c r="M10" s="124"/>
      <c r="N10" s="122"/>
      <c r="O10" s="125"/>
      <c r="P10" s="125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x14ac:dyDescent="0.25">
      <c r="A11" s="107" t="s">
        <v>10</v>
      </c>
      <c r="B11" s="107" t="s">
        <v>45</v>
      </c>
      <c r="C11" s="28">
        <v>42.451900000000002</v>
      </c>
      <c r="D11" s="28">
        <v>110.535</v>
      </c>
      <c r="E11" s="26">
        <v>21.409600000000001</v>
      </c>
      <c r="F11" s="32">
        <v>74.813800000000001</v>
      </c>
      <c r="G11" s="28">
        <v>4.6740760507291705</v>
      </c>
      <c r="H11" s="26">
        <v>20.434485717781225</v>
      </c>
      <c r="I11" s="28">
        <f t="shared" si="0"/>
        <v>93.369510270857148</v>
      </c>
      <c r="K11" s="124"/>
      <c r="L11" s="124"/>
      <c r="M11" s="124"/>
      <c r="N11" s="122"/>
      <c r="O11" s="125"/>
      <c r="P11" s="125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x14ac:dyDescent="0.25">
      <c r="A12" s="107" t="s">
        <v>10</v>
      </c>
      <c r="B12" s="107" t="s">
        <v>46</v>
      </c>
      <c r="C12" s="28">
        <v>41.498399999999997</v>
      </c>
      <c r="D12" s="28">
        <v>105.60899999999999</v>
      </c>
      <c r="E12" s="32">
        <v>20.4558</v>
      </c>
      <c r="F12" s="32">
        <v>70.883399999999995</v>
      </c>
      <c r="G12" s="28">
        <v>4.1487121375193041</v>
      </c>
      <c r="H12" s="26">
        <v>19.520369740692921</v>
      </c>
      <c r="I12" s="28">
        <f t="shared" si="0"/>
        <v>92.085433114285721</v>
      </c>
      <c r="K12" s="124"/>
      <c r="L12" s="124"/>
      <c r="M12" s="124"/>
      <c r="N12" s="122"/>
      <c r="O12" s="125"/>
      <c r="P12" s="125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x14ac:dyDescent="0.25">
      <c r="A13" s="107" t="s">
        <v>10</v>
      </c>
      <c r="B13" s="107" t="s">
        <v>47</v>
      </c>
      <c r="C13" s="28">
        <v>47.400799999999997</v>
      </c>
      <c r="D13" s="28">
        <v>116.072</v>
      </c>
      <c r="E13" s="28">
        <v>23.167100000000001</v>
      </c>
      <c r="F13" s="32">
        <v>77.140799999999999</v>
      </c>
      <c r="G13" s="28">
        <v>4.4638969988116877</v>
      </c>
      <c r="H13" s="26">
        <v>19.725355435877947</v>
      </c>
      <c r="I13" s="28">
        <f t="shared" si="0"/>
        <v>100.41556138742858</v>
      </c>
      <c r="K13" s="124"/>
      <c r="L13" s="124"/>
      <c r="M13" s="124"/>
      <c r="N13" s="122"/>
      <c r="O13" s="125"/>
      <c r="P13" s="125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x14ac:dyDescent="0.25">
      <c r="A14" s="107" t="s">
        <v>10</v>
      </c>
      <c r="B14" s="107" t="s">
        <v>48</v>
      </c>
      <c r="C14" s="28">
        <v>46.214700000000001</v>
      </c>
      <c r="D14" s="28">
        <v>115.3</v>
      </c>
      <c r="E14" s="28">
        <f>23379800000/1000000000</f>
        <v>23.379799999999999</v>
      </c>
      <c r="F14" s="28">
        <f>79524900/1000000</f>
        <v>79.524900000000002</v>
      </c>
      <c r="G14" s="28">
        <v>3.5493812673197018</v>
      </c>
      <c r="H14" s="26">
        <v>21.07230254292217</v>
      </c>
      <c r="I14" s="28">
        <f t="shared" si="0"/>
        <v>105.40148705794284</v>
      </c>
      <c r="K14" s="124"/>
      <c r="L14" s="124"/>
      <c r="M14" s="124"/>
      <c r="N14" s="122"/>
      <c r="O14" s="125"/>
      <c r="P14" s="125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x14ac:dyDescent="0.25">
      <c r="A15" s="107" t="s">
        <v>10</v>
      </c>
      <c r="B15" s="107" t="s">
        <v>49</v>
      </c>
      <c r="C15" s="28">
        <v>41.727899999999998</v>
      </c>
      <c r="D15" s="28">
        <v>105.95</v>
      </c>
      <c r="E15" s="28">
        <f>22114400000/1000000000</f>
        <v>22.1144</v>
      </c>
      <c r="F15" s="28">
        <f>76069100/1000000</f>
        <v>76.069100000000006</v>
      </c>
      <c r="G15" s="28">
        <v>3.4793316682374522</v>
      </c>
      <c r="H15" s="26">
        <v>20.330756932663974</v>
      </c>
      <c r="I15" s="28">
        <f t="shared" si="0"/>
        <v>96.438340183314281</v>
      </c>
      <c r="K15" s="124"/>
      <c r="L15" s="124"/>
      <c r="M15" s="124"/>
      <c r="N15" s="122"/>
      <c r="O15" s="125"/>
      <c r="P15" s="125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x14ac:dyDescent="0.25">
      <c r="A16" s="107" t="s">
        <v>50</v>
      </c>
      <c r="B16" s="107" t="s">
        <v>45</v>
      </c>
      <c r="C16" s="28">
        <v>48.949399999999997</v>
      </c>
      <c r="D16" s="28">
        <v>129.35</v>
      </c>
      <c r="E16" s="28">
        <v>24.172599999999999</v>
      </c>
      <c r="F16" s="28">
        <v>81.766300000000001</v>
      </c>
      <c r="G16" s="28">
        <v>4.2595194313048985</v>
      </c>
      <c r="H16" s="28">
        <v>23.675607849122414</v>
      </c>
      <c r="I16" s="28">
        <f t="shared" si="0"/>
        <v>115.09438831126398</v>
      </c>
      <c r="K16" s="124"/>
      <c r="L16" s="124"/>
      <c r="M16" s="124"/>
      <c r="N16" s="122"/>
      <c r="O16" s="125"/>
      <c r="P16" s="125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x14ac:dyDescent="0.25">
      <c r="A17" s="107" t="s">
        <v>50</v>
      </c>
      <c r="B17" s="107" t="s">
        <v>46</v>
      </c>
      <c r="C17" s="28">
        <v>43.782600000000002</v>
      </c>
      <c r="D17" s="28">
        <v>112.197</v>
      </c>
      <c r="E17" s="28">
        <v>22.427099999999999</v>
      </c>
      <c r="F17" s="26">
        <v>79.213200000000001</v>
      </c>
      <c r="G17" s="28">
        <v>3.5492782872015005</v>
      </c>
      <c r="H17" s="28">
        <v>21.928469866535927</v>
      </c>
      <c r="I17" s="28">
        <f t="shared" si="0"/>
        <v>102.29906143142856</v>
      </c>
      <c r="K17" s="124"/>
      <c r="L17" s="124"/>
      <c r="M17" s="124"/>
      <c r="N17" s="122"/>
      <c r="O17" s="125"/>
      <c r="P17" s="125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x14ac:dyDescent="0.25">
      <c r="A18" s="107" t="s">
        <v>50</v>
      </c>
      <c r="B18" s="107" t="s">
        <v>47</v>
      </c>
      <c r="C18" s="28">
        <v>47.893500000000003</v>
      </c>
      <c r="D18" s="28">
        <v>120.551</v>
      </c>
      <c r="E18" s="28">
        <v>20.7608</v>
      </c>
      <c r="F18" s="26">
        <v>76.666200000000003</v>
      </c>
      <c r="G18" s="28">
        <v>3.8712248767045296</v>
      </c>
      <c r="H18" s="28">
        <v>19.529514671667023</v>
      </c>
      <c r="I18" s="28">
        <f t="shared" si="0"/>
        <v>108.77598553527315</v>
      </c>
      <c r="K18" s="124"/>
      <c r="L18" s="124"/>
      <c r="M18" s="124"/>
      <c r="N18" s="122"/>
      <c r="O18" s="125"/>
      <c r="P18" s="125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x14ac:dyDescent="0.25">
      <c r="A19" s="107" t="s">
        <v>50</v>
      </c>
      <c r="B19" s="107" t="s">
        <v>48</v>
      </c>
      <c r="C19" s="28">
        <v>50.450800000000001</v>
      </c>
      <c r="D19" s="28">
        <v>124.017</v>
      </c>
      <c r="E19" s="28">
        <v>23.950800000000001</v>
      </c>
      <c r="F19" s="26">
        <v>83.045299999999997</v>
      </c>
      <c r="G19" s="28">
        <v>3.5722874712094486</v>
      </c>
      <c r="H19" s="28">
        <v>19.810629055639399</v>
      </c>
      <c r="I19" s="28">
        <f t="shared" si="0"/>
        <v>113.99031317524572</v>
      </c>
      <c r="K19" s="124"/>
      <c r="L19" s="124"/>
      <c r="M19" s="124"/>
      <c r="N19" s="122"/>
      <c r="O19" s="125"/>
      <c r="P19" s="125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x14ac:dyDescent="0.25">
      <c r="A20" s="107" t="s">
        <v>50</v>
      </c>
      <c r="B20" s="107" t="s">
        <v>49</v>
      </c>
      <c r="C20" s="28">
        <v>47.996699999999997</v>
      </c>
      <c r="D20" s="28">
        <v>118.371</v>
      </c>
      <c r="E20" s="28">
        <v>23.4665</v>
      </c>
      <c r="F20" s="26">
        <v>-80.660499999999999</v>
      </c>
      <c r="G20" s="28">
        <v>3.5472881223605235</v>
      </c>
      <c r="H20" s="28">
        <v>22.956474888452796</v>
      </c>
      <c r="I20" s="28">
        <f t="shared" si="0"/>
        <v>108.48415833903995</v>
      </c>
      <c r="K20" s="124"/>
      <c r="L20" s="124"/>
      <c r="M20" s="124"/>
      <c r="N20" s="122"/>
      <c r="O20" s="125"/>
      <c r="P20" s="125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x14ac:dyDescent="0.25">
      <c r="A21" s="107" t="s">
        <v>50</v>
      </c>
      <c r="B21" s="107" t="s">
        <v>51</v>
      </c>
      <c r="C21" s="28">
        <v>41.032499999999999</v>
      </c>
      <c r="D21" s="28">
        <v>109.568</v>
      </c>
      <c r="E21" s="28">
        <v>20.4255</v>
      </c>
      <c r="F21" s="26">
        <v>74.824299999999994</v>
      </c>
      <c r="G21" s="28">
        <v>3.4613240050824503</v>
      </c>
      <c r="H21" s="28">
        <v>19.072706135219924</v>
      </c>
      <c r="I21" s="28">
        <f t="shared" si="0"/>
        <v>100.15454267501713</v>
      </c>
      <c r="K21" s="124"/>
      <c r="L21" s="124"/>
      <c r="M21" s="124"/>
      <c r="N21" s="122"/>
      <c r="O21" s="125"/>
      <c r="P21" s="125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x14ac:dyDescent="0.25">
      <c r="A22" s="107" t="s">
        <v>50</v>
      </c>
      <c r="B22" s="107" t="s">
        <v>167</v>
      </c>
      <c r="C22" s="28">
        <v>45.822800000000001</v>
      </c>
      <c r="D22" s="28">
        <v>116.726</v>
      </c>
      <c r="E22" s="28">
        <v>22.368300000000001</v>
      </c>
      <c r="F22" s="26">
        <v>78.671599999999998</v>
      </c>
      <c r="G22" s="28">
        <v>3.7906321355172459</v>
      </c>
      <c r="H22" s="26">
        <v>22.135488197956175</v>
      </c>
      <c r="I22" s="28">
        <f t="shared" si="0"/>
        <v>105.43615629607311</v>
      </c>
      <c r="K22" s="124"/>
      <c r="L22" s="124"/>
      <c r="M22" s="124"/>
      <c r="N22" s="122"/>
      <c r="O22" s="125"/>
      <c r="P22" s="125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x14ac:dyDescent="0.25">
      <c r="A23" s="107" t="s">
        <v>52</v>
      </c>
      <c r="B23" s="107" t="s">
        <v>45</v>
      </c>
      <c r="C23" s="28">
        <v>47.2639</v>
      </c>
      <c r="D23" s="28">
        <v>120.03</v>
      </c>
      <c r="E23" s="32">
        <v>22.885200000000001</v>
      </c>
      <c r="F23" s="32">
        <v>89.425200000000004</v>
      </c>
      <c r="G23" s="28">
        <v>3.4690170480829301</v>
      </c>
      <c r="H23" s="26">
        <v>22.226308458082269</v>
      </c>
      <c r="I23" s="28">
        <f t="shared" si="0"/>
        <v>110.57465199437215</v>
      </c>
      <c r="K23" s="124"/>
      <c r="L23" s="124"/>
      <c r="M23" s="124"/>
      <c r="N23" s="122"/>
      <c r="O23" s="125"/>
      <c r="P23" s="125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x14ac:dyDescent="0.25">
      <c r="A24" s="107" t="s">
        <v>52</v>
      </c>
      <c r="B24" s="107" t="s">
        <v>46</v>
      </c>
      <c r="C24" s="28">
        <v>46.740299999999998</v>
      </c>
      <c r="D24" s="28">
        <v>121.54900000000001</v>
      </c>
      <c r="E24" s="32">
        <v>25.919799999999999</v>
      </c>
      <c r="F24" s="32">
        <v>91.471400000000003</v>
      </c>
      <c r="G24" s="28">
        <v>3.5059484301605166</v>
      </c>
      <c r="H24" s="26">
        <v>23.67565302207344</v>
      </c>
      <c r="I24" s="28">
        <f t="shared" si="0"/>
        <v>111.89125583254322</v>
      </c>
      <c r="K24" s="124"/>
      <c r="L24" s="124"/>
      <c r="M24" s="124"/>
      <c r="N24" s="122"/>
      <c r="O24" s="125"/>
      <c r="P24" s="125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x14ac:dyDescent="0.25">
      <c r="A25" s="107" t="s">
        <v>53</v>
      </c>
      <c r="B25" s="107" t="s">
        <v>45</v>
      </c>
      <c r="C25" s="28">
        <v>44.128399999999999</v>
      </c>
      <c r="D25" s="28">
        <v>115.866</v>
      </c>
      <c r="E25" s="26">
        <v>23.514099999999999</v>
      </c>
      <c r="F25" s="26">
        <v>81.652500000000003</v>
      </c>
      <c r="G25" s="28">
        <v>3.5440401989864987</v>
      </c>
      <c r="H25" s="26">
        <v>23.573244666365856</v>
      </c>
      <c r="I25" s="28">
        <f t="shared" si="0"/>
        <v>105.99725498197465</v>
      </c>
      <c r="K25" s="124"/>
      <c r="L25" s="124"/>
      <c r="M25" s="124"/>
      <c r="N25" s="122"/>
      <c r="O25" s="125"/>
      <c r="P25" s="125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x14ac:dyDescent="0.25">
      <c r="C26" s="26"/>
      <c r="D26" s="26"/>
      <c r="E26" s="26"/>
      <c r="F26" s="26"/>
      <c r="G26" s="26"/>
      <c r="H26" s="26"/>
      <c r="I26" s="107"/>
      <c r="J26" s="107"/>
      <c r="K26" s="107"/>
      <c r="L26" s="107"/>
      <c r="M26" s="107"/>
      <c r="N26" s="107"/>
      <c r="O26" s="107"/>
      <c r="P26" s="125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x14ac:dyDescent="0.25">
      <c r="B27" s="3" t="s">
        <v>4</v>
      </c>
      <c r="C27" s="26">
        <f>AVERAGE(C7:C25)</f>
        <v>44.695126315789473</v>
      </c>
      <c r="D27" s="26">
        <f t="shared" ref="D27:I27" si="1">AVERAGE(D7:D25)</f>
        <v>114.90694736842107</v>
      </c>
      <c r="E27" s="26">
        <f t="shared" si="1"/>
        <v>22.741515789473681</v>
      </c>
      <c r="F27" s="26">
        <f t="shared" si="1"/>
        <v>71.553894736842096</v>
      </c>
      <c r="G27" s="26">
        <f t="shared" si="1"/>
        <v>3.8177275104232424</v>
      </c>
      <c r="H27" s="26">
        <f t="shared" si="1"/>
        <v>21.288823786502373</v>
      </c>
      <c r="I27" s="26">
        <f t="shared" si="1"/>
        <v>103.33264438205731</v>
      </c>
      <c r="J27" s="122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x14ac:dyDescent="0.25">
      <c r="B28" s="3" t="s">
        <v>5</v>
      </c>
      <c r="C28" s="26">
        <f>(STDEV(C7:C25)/SQRT(COUNT(C7:C25)))</f>
        <v>0.75308300113530202</v>
      </c>
      <c r="D28" s="26">
        <f t="shared" ref="D28:I28" si="2">(STDEV(D7:D25)/SQRT(COUNT(D7:D25)))</f>
        <v>1.5292999190924468</v>
      </c>
      <c r="E28" s="26">
        <f t="shared" si="2"/>
        <v>0.41115015564052204</v>
      </c>
      <c r="F28" s="26">
        <f t="shared" si="2"/>
        <v>8.5669603769517693</v>
      </c>
      <c r="G28" s="26">
        <f t="shared" si="2"/>
        <v>9.3061428252590714E-2</v>
      </c>
      <c r="H28" s="26">
        <f t="shared" si="2"/>
        <v>0.34894552670697493</v>
      </c>
      <c r="I28" s="26">
        <f t="shared" si="2"/>
        <v>1.6253085270283063</v>
      </c>
      <c r="J28" s="122"/>
      <c r="K28" s="122"/>
      <c r="L28" s="122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x14ac:dyDescent="0.25"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x14ac:dyDescent="0.25"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6.5" thickBot="1" x14ac:dyDescent="0.3"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x14ac:dyDescent="0.25">
      <c r="A32" s="132" t="s">
        <v>6</v>
      </c>
      <c r="B32" s="133"/>
      <c r="C32" s="1" t="s">
        <v>254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6.5" thickBot="1" x14ac:dyDescent="0.3">
      <c r="A33" s="134"/>
      <c r="B33" s="135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x14ac:dyDescent="0.25">
      <c r="A34" s="1" t="s">
        <v>1</v>
      </c>
      <c r="B34" s="3" t="s">
        <v>2</v>
      </c>
      <c r="C34" s="136"/>
      <c r="D34" s="136"/>
      <c r="E34" s="136"/>
      <c r="F34" s="136"/>
      <c r="G34" s="136"/>
      <c r="H34" s="136"/>
      <c r="I34" s="7"/>
      <c r="J34" s="7"/>
      <c r="K34" s="7"/>
      <c r="L34" s="7"/>
      <c r="M34" s="7"/>
      <c r="N34" s="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x14ac:dyDescent="0.25">
      <c r="C35" s="9" t="s">
        <v>20</v>
      </c>
      <c r="D35" s="9" t="s">
        <v>22</v>
      </c>
      <c r="E35" s="8" t="s">
        <v>21</v>
      </c>
      <c r="F35" s="8" t="s">
        <v>23</v>
      </c>
      <c r="G35" s="3" t="s">
        <v>33</v>
      </c>
      <c r="H35" s="1" t="s">
        <v>35</v>
      </c>
      <c r="I35" s="3" t="s">
        <v>170</v>
      </c>
      <c r="J35" s="3"/>
      <c r="K35" s="7"/>
      <c r="L35" s="3"/>
      <c r="M35" s="3"/>
      <c r="N35" s="3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x14ac:dyDescent="0.25">
      <c r="A36" s="106" t="s">
        <v>90</v>
      </c>
      <c r="B36" s="107" t="s">
        <v>59</v>
      </c>
      <c r="C36" s="26">
        <v>53.348999999999997</v>
      </c>
      <c r="D36" s="26">
        <v>128.238</v>
      </c>
      <c r="E36" s="26">
        <v>29.896100000000001</v>
      </c>
      <c r="F36" s="26">
        <v>101.411</v>
      </c>
      <c r="G36" s="28">
        <v>3.5971203494628874</v>
      </c>
      <c r="H36" s="28">
        <v>22.187877341695589</v>
      </c>
      <c r="I36" s="26">
        <f>D36-(22/7)*(0.5*G36)^2</f>
        <v>118.07142693616285</v>
      </c>
      <c r="J36" s="122"/>
      <c r="K36" s="122"/>
      <c r="L36" s="122"/>
      <c r="M36" s="122"/>
      <c r="N36" s="122"/>
      <c r="S36" s="107"/>
      <c r="T36" s="107"/>
      <c r="U36" s="107"/>
      <c r="V36" s="107"/>
      <c r="W36" s="107"/>
      <c r="X36" s="107"/>
      <c r="Y36" s="107"/>
      <c r="Z36" s="107"/>
    </row>
    <row r="37" spans="1:26" x14ac:dyDescent="0.25">
      <c r="A37" s="106" t="s">
        <v>90</v>
      </c>
      <c r="B37" s="107" t="s">
        <v>60</v>
      </c>
      <c r="C37" s="26">
        <v>60.681600000000003</v>
      </c>
      <c r="D37" s="26">
        <v>136.85499999999999</v>
      </c>
      <c r="E37" s="26">
        <v>32.542200000000001</v>
      </c>
      <c r="F37" s="26">
        <v>112.086</v>
      </c>
      <c r="G37" s="28">
        <v>3.950206229040325</v>
      </c>
      <c r="H37" s="28">
        <v>23.296061801964608</v>
      </c>
      <c r="I37" s="26">
        <f t="shared" ref="I37:I45" si="3">D37-(22/7)*(0.5*G37)^2</f>
        <v>124.5946127306115</v>
      </c>
      <c r="J37" s="122"/>
      <c r="K37" s="122"/>
      <c r="L37" s="122"/>
      <c r="M37" s="122"/>
      <c r="N37" s="122"/>
      <c r="S37" s="107"/>
      <c r="T37" s="107"/>
      <c r="U37" s="107"/>
      <c r="V37" s="107"/>
      <c r="W37" s="107"/>
      <c r="X37" s="107"/>
      <c r="Y37" s="107"/>
      <c r="Z37" s="107"/>
    </row>
    <row r="38" spans="1:26" x14ac:dyDescent="0.25">
      <c r="A38" s="106" t="s">
        <v>90</v>
      </c>
      <c r="B38" s="107" t="s">
        <v>61</v>
      </c>
      <c r="C38" s="26">
        <v>59.810899999999997</v>
      </c>
      <c r="D38" s="26">
        <v>139.64500000000001</v>
      </c>
      <c r="E38" s="26">
        <v>31.5276</v>
      </c>
      <c r="F38" s="26">
        <v>114.57599999999999</v>
      </c>
      <c r="G38" s="28">
        <v>4.2197490979091397</v>
      </c>
      <c r="H38" s="28">
        <v>23.328357514407358</v>
      </c>
      <c r="I38" s="26">
        <f t="shared" si="3"/>
        <v>125.6543495041175</v>
      </c>
      <c r="J38" s="122"/>
      <c r="K38" s="122"/>
      <c r="L38" s="122"/>
      <c r="M38" s="122"/>
      <c r="N38" s="122"/>
      <c r="S38" s="107"/>
      <c r="T38" s="107"/>
      <c r="U38" s="107"/>
      <c r="V38" s="107"/>
      <c r="W38" s="107"/>
      <c r="X38" s="107"/>
      <c r="Y38" s="107"/>
      <c r="Z38" s="107"/>
    </row>
    <row r="39" spans="1:26" x14ac:dyDescent="0.25">
      <c r="A39" s="106" t="s">
        <v>90</v>
      </c>
      <c r="B39" s="107" t="s">
        <v>62</v>
      </c>
      <c r="C39" s="26">
        <v>57.485199999999999</v>
      </c>
      <c r="D39" s="26">
        <v>132.67500000000001</v>
      </c>
      <c r="E39" s="26">
        <v>27.933199999999999</v>
      </c>
      <c r="F39" s="26">
        <v>90.1995</v>
      </c>
      <c r="G39" s="28">
        <v>3.938338989695275</v>
      </c>
      <c r="H39" s="28">
        <v>22.630190084089111</v>
      </c>
      <c r="I39" s="26">
        <f t="shared" si="3"/>
        <v>120.48816757319329</v>
      </c>
      <c r="J39" s="122"/>
      <c r="K39" s="122"/>
      <c r="L39" s="122"/>
      <c r="M39" s="122"/>
      <c r="N39" s="122"/>
      <c r="S39" s="107"/>
      <c r="T39" s="107"/>
      <c r="U39" s="107"/>
      <c r="V39" s="107"/>
      <c r="W39" s="107"/>
      <c r="X39" s="107"/>
      <c r="Y39" s="107"/>
      <c r="Z39" s="107"/>
    </row>
    <row r="40" spans="1:26" x14ac:dyDescent="0.25">
      <c r="A40" s="107" t="s">
        <v>50</v>
      </c>
      <c r="B40" s="107" t="s">
        <v>54</v>
      </c>
      <c r="C40" s="28">
        <v>54.044499999999999</v>
      </c>
      <c r="D40" s="28">
        <v>132.971</v>
      </c>
      <c r="E40" s="28">
        <v>26.237400000000001</v>
      </c>
      <c r="F40" s="26">
        <v>84.194400000000002</v>
      </c>
      <c r="G40" s="28">
        <v>4.8359380952993991</v>
      </c>
      <c r="H40" s="28">
        <v>21.868468896981362</v>
      </c>
      <c r="I40" s="26">
        <f t="shared" si="3"/>
        <v>114.59605215162516</v>
      </c>
      <c r="J40" s="122"/>
      <c r="K40" s="122"/>
      <c r="L40" s="122"/>
      <c r="M40" s="122"/>
      <c r="N40" s="122"/>
      <c r="S40" s="107"/>
      <c r="T40" s="107"/>
      <c r="U40" s="107"/>
      <c r="V40" s="107"/>
      <c r="W40" s="107"/>
      <c r="X40" s="107"/>
      <c r="Y40" s="107"/>
      <c r="Z40" s="107"/>
    </row>
    <row r="41" spans="1:26" x14ac:dyDescent="0.25">
      <c r="A41" s="107" t="s">
        <v>50</v>
      </c>
      <c r="B41" s="107" t="s">
        <v>55</v>
      </c>
      <c r="C41" s="28">
        <v>56.085099999999997</v>
      </c>
      <c r="D41" s="28">
        <v>124.387</v>
      </c>
      <c r="E41" s="28">
        <v>29.4148</v>
      </c>
      <c r="F41" s="26">
        <v>87.216099999999997</v>
      </c>
      <c r="G41" s="28">
        <v>4.1202037093405943</v>
      </c>
      <c r="H41" s="28">
        <v>20.585562379500029</v>
      </c>
      <c r="I41" s="26">
        <f t="shared" si="3"/>
        <v>111.04865252349258</v>
      </c>
      <c r="J41" s="122"/>
      <c r="K41" s="124"/>
      <c r="L41" s="124"/>
      <c r="M41" s="122"/>
      <c r="N41" s="122"/>
      <c r="S41" s="107"/>
      <c r="T41" s="107"/>
      <c r="U41" s="107"/>
      <c r="V41" s="107"/>
      <c r="W41" s="107"/>
      <c r="X41" s="107"/>
      <c r="Y41" s="107"/>
      <c r="Z41" s="107"/>
    </row>
    <row r="42" spans="1:26" x14ac:dyDescent="0.25">
      <c r="A42" s="107" t="s">
        <v>50</v>
      </c>
      <c r="B42" s="107" t="s">
        <v>56</v>
      </c>
      <c r="C42" s="28">
        <v>51.634999999999998</v>
      </c>
      <c r="D42" s="28">
        <v>121.401</v>
      </c>
      <c r="E42" s="28">
        <v>26.3994</v>
      </c>
      <c r="F42" s="26">
        <v>84.302599999999998</v>
      </c>
      <c r="G42" s="28">
        <v>3.6432953456561861</v>
      </c>
      <c r="H42" s="28">
        <v>21.469424023459105</v>
      </c>
      <c r="I42" s="26">
        <f t="shared" si="3"/>
        <v>110.97174209053712</v>
      </c>
      <c r="J42" s="122"/>
      <c r="K42" s="124"/>
      <c r="L42" s="124"/>
      <c r="M42" s="122"/>
      <c r="N42" s="122"/>
      <c r="S42" s="107"/>
      <c r="T42" s="107"/>
      <c r="U42" s="107"/>
      <c r="V42" s="107"/>
      <c r="W42" s="107"/>
      <c r="X42" s="107"/>
      <c r="Y42" s="107"/>
      <c r="Z42" s="107"/>
    </row>
    <row r="43" spans="1:26" x14ac:dyDescent="0.25">
      <c r="A43" s="107" t="s">
        <v>50</v>
      </c>
      <c r="B43" s="107" t="s">
        <v>57</v>
      </c>
      <c r="C43" s="28">
        <v>52.115299999999998</v>
      </c>
      <c r="D43" s="28">
        <v>121.765</v>
      </c>
      <c r="E43" s="28">
        <v>28.204699999999999</v>
      </c>
      <c r="F43" s="26">
        <v>86.469099999999997</v>
      </c>
      <c r="G43" s="28">
        <v>3.6716207154530567</v>
      </c>
      <c r="H43" s="28">
        <v>22.525970614959302</v>
      </c>
      <c r="I43" s="26">
        <f t="shared" si="3"/>
        <v>111.17294389574398</v>
      </c>
      <c r="J43" s="122"/>
      <c r="K43" s="124"/>
      <c r="L43" s="124"/>
      <c r="M43" s="122"/>
      <c r="N43" s="122"/>
      <c r="S43" s="107"/>
      <c r="T43" s="107"/>
      <c r="U43" s="107"/>
      <c r="V43" s="107"/>
      <c r="W43" s="107"/>
      <c r="X43" s="107"/>
      <c r="Y43" s="107"/>
      <c r="Z43" s="107"/>
    </row>
    <row r="44" spans="1:26" x14ac:dyDescent="0.25">
      <c r="A44" s="107" t="s">
        <v>50</v>
      </c>
      <c r="B44" s="107" t="s">
        <v>58</v>
      </c>
      <c r="C44" s="28">
        <v>56.244500000000002</v>
      </c>
      <c r="D44" s="28">
        <v>127.465</v>
      </c>
      <c r="E44" s="28">
        <v>28.8797</v>
      </c>
      <c r="F44" s="26">
        <v>90.385199999999998</v>
      </c>
      <c r="G44" s="28">
        <v>4.3363538223535221</v>
      </c>
      <c r="H44" s="28">
        <v>19.086368931251791</v>
      </c>
      <c r="I44" s="26">
        <f t="shared" si="3"/>
        <v>112.69045648578286</v>
      </c>
      <c r="J44" s="122"/>
      <c r="K44" s="124"/>
      <c r="L44" s="124"/>
      <c r="M44" s="122"/>
      <c r="N44" s="122"/>
      <c r="S44" s="107"/>
      <c r="T44" s="107"/>
      <c r="U44" s="107"/>
      <c r="V44" s="107"/>
      <c r="W44" s="107"/>
      <c r="X44" s="107"/>
      <c r="Y44" s="107"/>
      <c r="Z44" s="107"/>
    </row>
    <row r="45" spans="1:26" x14ac:dyDescent="0.25">
      <c r="A45" s="107" t="s">
        <v>53</v>
      </c>
      <c r="B45" s="107" t="s">
        <v>54</v>
      </c>
      <c r="C45" s="28">
        <v>55.814999999999998</v>
      </c>
      <c r="D45" s="28">
        <v>128.37700000000001</v>
      </c>
      <c r="E45" s="26">
        <v>20.841999999999999</v>
      </c>
      <c r="F45" s="26">
        <v>76.663200000000003</v>
      </c>
      <c r="G45" s="28">
        <v>3.5971203494628874</v>
      </c>
      <c r="H45" s="26">
        <v>22.468429930628254</v>
      </c>
      <c r="I45" s="26">
        <f t="shared" si="3"/>
        <v>118.21042693616286</v>
      </c>
      <c r="J45" s="122"/>
      <c r="K45" s="122"/>
      <c r="L45" s="122"/>
      <c r="M45" s="122"/>
      <c r="N45" s="122"/>
      <c r="S45" s="107"/>
      <c r="T45" s="107"/>
      <c r="U45" s="107"/>
      <c r="V45" s="107"/>
      <c r="W45" s="107"/>
      <c r="X45" s="107"/>
      <c r="Y45" s="107"/>
      <c r="Z45" s="107"/>
    </row>
    <row r="46" spans="1:26" x14ac:dyDescent="0.25">
      <c r="C46" s="26"/>
      <c r="D46" s="26"/>
      <c r="E46" s="26"/>
      <c r="F46" s="26"/>
      <c r="G46" s="28"/>
      <c r="H46" s="28"/>
      <c r="I46" s="122"/>
      <c r="J46" s="122"/>
      <c r="K46" s="122"/>
      <c r="L46" s="122"/>
      <c r="M46" s="122"/>
      <c r="N46" s="122"/>
      <c r="S46" s="107"/>
      <c r="T46" s="107"/>
      <c r="U46" s="107"/>
      <c r="V46" s="107"/>
      <c r="W46" s="107"/>
      <c r="X46" s="107"/>
      <c r="Y46" s="107"/>
      <c r="Z46" s="107"/>
    </row>
    <row r="47" spans="1:26" x14ac:dyDescent="0.25">
      <c r="C47" s="28"/>
      <c r="D47" s="26"/>
      <c r="E47" s="26"/>
      <c r="F47" s="26"/>
      <c r="G47" s="26"/>
      <c r="H47" s="26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x14ac:dyDescent="0.25">
      <c r="B48" s="3" t="s">
        <v>4</v>
      </c>
      <c r="C48" s="26">
        <f t="shared" ref="C48:I48" si="4">AVERAGE(C36:C45)</f>
        <v>55.726610000000008</v>
      </c>
      <c r="D48" s="26">
        <f t="shared" si="4"/>
        <v>129.37789999999998</v>
      </c>
      <c r="E48" s="26">
        <f t="shared" si="4"/>
        <v>28.187710000000003</v>
      </c>
      <c r="F48" s="26">
        <f t="shared" si="4"/>
        <v>92.750309999999985</v>
      </c>
      <c r="G48" s="26">
        <f t="shared" si="4"/>
        <v>3.9909946703673271</v>
      </c>
      <c r="H48" s="26">
        <f t="shared" si="4"/>
        <v>21.944671151893651</v>
      </c>
      <c r="I48" s="26">
        <f t="shared" si="4"/>
        <v>116.74988308274297</v>
      </c>
      <c r="J48" s="122"/>
      <c r="K48" s="122"/>
      <c r="L48" s="122"/>
      <c r="M48" s="122"/>
      <c r="N48" s="122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x14ac:dyDescent="0.25">
      <c r="B49" s="3" t="s">
        <v>5</v>
      </c>
      <c r="C49" s="26">
        <f t="shared" ref="C49:I49" si="5">(STDEV(C36:C45)/SQRT(COUNT(C36:C45)))</f>
        <v>0.96030020241936176</v>
      </c>
      <c r="D49" s="26">
        <f t="shared" si="5"/>
        <v>1.9366587059503633</v>
      </c>
      <c r="E49" s="26">
        <f t="shared" si="5"/>
        <v>1.03304257172145</v>
      </c>
      <c r="F49" s="26">
        <f t="shared" si="5"/>
        <v>3.9592103136708978</v>
      </c>
      <c r="G49" s="26">
        <f t="shared" si="5"/>
        <v>0.1264836713897137</v>
      </c>
      <c r="H49" s="26">
        <f t="shared" si="5"/>
        <v>0.41002570754888124</v>
      </c>
      <c r="I49" s="26">
        <f t="shared" si="5"/>
        <v>1.7537099368048363</v>
      </c>
      <c r="J49" s="122"/>
      <c r="K49" s="122"/>
      <c r="L49" s="122"/>
      <c r="M49" s="122"/>
      <c r="N49" s="122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x14ac:dyDescent="0.25"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6.5" thickBot="1" x14ac:dyDescent="0.3"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x14ac:dyDescent="0.25">
      <c r="A52" s="132" t="s">
        <v>7</v>
      </c>
      <c r="B52" s="133"/>
      <c r="C52" s="1" t="s">
        <v>255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16.5" thickBot="1" x14ac:dyDescent="0.3">
      <c r="A53" s="134"/>
      <c r="B53" s="135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x14ac:dyDescent="0.25">
      <c r="A54" s="1" t="s">
        <v>1</v>
      </c>
      <c r="B54" s="3" t="s">
        <v>2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136"/>
      <c r="S54" s="136"/>
      <c r="T54" s="136"/>
      <c r="U54" s="107"/>
      <c r="V54" s="107"/>
      <c r="W54" s="107"/>
      <c r="X54" s="107"/>
      <c r="Y54" s="107"/>
      <c r="Z54" s="107"/>
    </row>
    <row r="55" spans="1:26" x14ac:dyDescent="0.25">
      <c r="C55" s="9" t="s">
        <v>20</v>
      </c>
      <c r="D55" s="9" t="s">
        <v>22</v>
      </c>
      <c r="E55" s="8" t="s">
        <v>21</v>
      </c>
      <c r="F55" s="8" t="s">
        <v>23</v>
      </c>
      <c r="G55" s="3" t="s">
        <v>33</v>
      </c>
      <c r="H55" s="3" t="s">
        <v>35</v>
      </c>
      <c r="I55" s="3" t="s">
        <v>170</v>
      </c>
      <c r="J55" s="3"/>
      <c r="K55" s="7"/>
      <c r="L55" s="3"/>
      <c r="M55" s="3"/>
      <c r="N55" s="3"/>
      <c r="O55" s="3"/>
      <c r="P55" s="3"/>
      <c r="Q55" s="3"/>
      <c r="R55" s="3"/>
      <c r="S55" s="3"/>
      <c r="T55" s="3"/>
      <c r="U55" s="107"/>
      <c r="V55" s="107"/>
      <c r="W55" s="107"/>
      <c r="X55" s="107"/>
      <c r="Y55" s="107"/>
      <c r="Z55" s="107"/>
    </row>
    <row r="56" spans="1:26" x14ac:dyDescent="0.25">
      <c r="A56" s="106" t="s">
        <v>50</v>
      </c>
      <c r="B56" s="107" t="s">
        <v>63</v>
      </c>
      <c r="C56" s="117">
        <v>52.997999999999998</v>
      </c>
      <c r="D56" s="117">
        <v>121.473</v>
      </c>
      <c r="E56" s="117">
        <v>25.181799999999999</v>
      </c>
      <c r="F56" s="117">
        <v>83.999499999999998</v>
      </c>
      <c r="G56" s="118">
        <v>4.1877878001025781</v>
      </c>
      <c r="H56" s="118">
        <v>19.748076735311887</v>
      </c>
      <c r="I56" s="119">
        <f>D56-(22/7)*(0.5*G56)^2</f>
        <v>107.6934833396023</v>
      </c>
      <c r="J56" s="122"/>
      <c r="K56" s="122"/>
      <c r="L56" s="122"/>
      <c r="M56" s="122"/>
      <c r="N56" s="122"/>
      <c r="S56" s="122"/>
      <c r="T56" s="122"/>
      <c r="U56" s="107"/>
      <c r="V56" s="107"/>
      <c r="W56" s="107"/>
      <c r="X56" s="107"/>
      <c r="Y56" s="107"/>
      <c r="Z56" s="107"/>
    </row>
    <row r="57" spans="1:26" x14ac:dyDescent="0.25">
      <c r="A57" s="106" t="s">
        <v>50</v>
      </c>
      <c r="B57" s="107" t="s">
        <v>64</v>
      </c>
      <c r="C57" s="117">
        <v>58.240499999999997</v>
      </c>
      <c r="D57" s="117">
        <v>129.17099999999999</v>
      </c>
      <c r="E57" s="117">
        <v>30.528099999999998</v>
      </c>
      <c r="F57" s="117">
        <v>92.051500000000004</v>
      </c>
      <c r="G57" s="118">
        <v>3.7416882469559134</v>
      </c>
      <c r="H57" s="117">
        <v>21.201962975278004</v>
      </c>
      <c r="I57" s="119">
        <f t="shared" ref="I57:I77" si="6">D57-(22/7)*(0.5*G57)^2</f>
        <v>118.17081854917942</v>
      </c>
      <c r="J57" s="122"/>
      <c r="K57" s="122"/>
      <c r="L57" s="122"/>
      <c r="M57" s="122"/>
      <c r="N57" s="122"/>
      <c r="S57" s="122"/>
      <c r="T57" s="122"/>
      <c r="U57" s="107"/>
      <c r="V57" s="107"/>
      <c r="W57" s="107"/>
      <c r="X57" s="107"/>
      <c r="Y57" s="107"/>
      <c r="Z57" s="107"/>
    </row>
    <row r="58" spans="1:26" x14ac:dyDescent="0.25">
      <c r="A58" s="106" t="s">
        <v>50</v>
      </c>
      <c r="B58" s="107" t="s">
        <v>65</v>
      </c>
      <c r="C58" s="117">
        <v>54.542000000000002</v>
      </c>
      <c r="D58" s="117">
        <v>120.86799999999999</v>
      </c>
      <c r="E58" s="117">
        <v>29.801600000000001</v>
      </c>
      <c r="F58" s="117">
        <v>89.808700000000002</v>
      </c>
      <c r="G58" s="118">
        <v>4.2243904436214246</v>
      </c>
      <c r="H58" s="118">
        <v>20.189899111883591</v>
      </c>
      <c r="I58" s="119">
        <f t="shared" si="6"/>
        <v>106.84655565558856</v>
      </c>
      <c r="J58" s="122"/>
      <c r="K58" s="122"/>
      <c r="L58" s="122"/>
      <c r="M58" s="122"/>
      <c r="N58" s="122"/>
      <c r="S58" s="122"/>
      <c r="T58" s="122"/>
      <c r="U58" s="107"/>
      <c r="V58" s="107"/>
      <c r="W58" s="107"/>
      <c r="X58" s="107"/>
      <c r="Y58" s="107"/>
      <c r="Z58" s="107"/>
    </row>
    <row r="59" spans="1:26" x14ac:dyDescent="0.25">
      <c r="A59" s="106" t="s">
        <v>50</v>
      </c>
      <c r="B59" s="107" t="s">
        <v>66</v>
      </c>
      <c r="C59" s="117">
        <v>60.052900000000001</v>
      </c>
      <c r="D59" s="117">
        <v>132.37200000000001</v>
      </c>
      <c r="E59" s="117">
        <v>30.773299999999999</v>
      </c>
      <c r="F59" s="117">
        <v>94.5351</v>
      </c>
      <c r="G59" s="118">
        <v>4.4814683316609463</v>
      </c>
      <c r="H59" s="117">
        <v>21.154870010334694</v>
      </c>
      <c r="I59" s="119">
        <f t="shared" si="6"/>
        <v>116.59206125110863</v>
      </c>
      <c r="J59" s="122"/>
      <c r="K59" s="122"/>
      <c r="L59" s="122"/>
      <c r="M59" s="122"/>
      <c r="N59" s="122"/>
      <c r="S59" s="122"/>
      <c r="T59" s="122"/>
      <c r="U59" s="107"/>
      <c r="V59" s="107"/>
      <c r="W59" s="107"/>
      <c r="X59" s="107"/>
      <c r="Y59" s="107"/>
      <c r="Z59" s="107"/>
    </row>
    <row r="60" spans="1:26" x14ac:dyDescent="0.25">
      <c r="A60" s="106" t="s">
        <v>10</v>
      </c>
      <c r="B60" s="107" t="s">
        <v>67</v>
      </c>
      <c r="C60" s="117">
        <v>52.4009</v>
      </c>
      <c r="D60" s="117">
        <v>119.05800000000001</v>
      </c>
      <c r="E60" s="117">
        <v>26.145700000000001</v>
      </c>
      <c r="F60" s="117">
        <v>86.6524</v>
      </c>
      <c r="G60" s="118">
        <v>4.6170560949592119</v>
      </c>
      <c r="H60" s="117">
        <v>18.758783597138294</v>
      </c>
      <c r="I60" s="119">
        <f t="shared" si="6"/>
        <v>102.30876594114287</v>
      </c>
      <c r="J60" s="122"/>
      <c r="K60" s="122"/>
      <c r="L60" s="122"/>
      <c r="M60" s="122"/>
      <c r="N60" s="122"/>
      <c r="S60" s="122"/>
      <c r="T60" s="122"/>
      <c r="U60" s="107"/>
      <c r="V60" s="107"/>
      <c r="W60" s="107"/>
      <c r="X60" s="107"/>
      <c r="Y60" s="107"/>
      <c r="Z60" s="107"/>
    </row>
    <row r="61" spans="1:26" x14ac:dyDescent="0.25">
      <c r="A61" s="106" t="s">
        <v>10</v>
      </c>
      <c r="B61" s="107" t="s">
        <v>68</v>
      </c>
      <c r="C61" s="117">
        <v>52.216000000000001</v>
      </c>
      <c r="D61" s="117">
        <v>121.09699999999999</v>
      </c>
      <c r="E61" s="117">
        <v>27.275400000000001</v>
      </c>
      <c r="F61" s="117">
        <v>88.538399999999996</v>
      </c>
      <c r="G61" s="118">
        <v>4.5286296588703294</v>
      </c>
      <c r="H61" s="118">
        <v>20.22229586880356</v>
      </c>
      <c r="I61" s="119">
        <f t="shared" si="6"/>
        <v>104.98318911005714</v>
      </c>
      <c r="J61" s="122"/>
      <c r="K61" s="122"/>
      <c r="L61" s="122"/>
      <c r="M61" s="122"/>
      <c r="N61" s="122"/>
      <c r="S61" s="107"/>
      <c r="T61" s="107"/>
      <c r="U61" s="107"/>
      <c r="V61" s="107"/>
      <c r="W61" s="107"/>
      <c r="X61" s="107"/>
      <c r="Y61" s="107"/>
      <c r="Z61" s="107"/>
    </row>
    <row r="62" spans="1:26" x14ac:dyDescent="0.25">
      <c r="A62" s="106" t="s">
        <v>10</v>
      </c>
      <c r="B62" s="107" t="s">
        <v>69</v>
      </c>
      <c r="C62" s="117">
        <v>61.873899999999999</v>
      </c>
      <c r="D62" s="117">
        <v>130.822</v>
      </c>
      <c r="E62" s="117">
        <v>31.742799999999999</v>
      </c>
      <c r="F62" s="117">
        <v>100.313</v>
      </c>
      <c r="G62" s="118">
        <v>4.701133760955968</v>
      </c>
      <c r="H62" s="118">
        <v>20.387025181938647</v>
      </c>
      <c r="I62" s="119">
        <f t="shared" si="6"/>
        <v>113.45719678411429</v>
      </c>
      <c r="J62" s="122"/>
      <c r="K62" s="122"/>
      <c r="L62" s="122"/>
      <c r="M62" s="122"/>
      <c r="N62" s="122"/>
      <c r="S62" s="122"/>
      <c r="T62" s="122"/>
      <c r="U62" s="107"/>
      <c r="V62" s="107"/>
      <c r="W62" s="107"/>
      <c r="X62" s="107"/>
      <c r="Y62" s="107"/>
      <c r="Z62" s="107"/>
    </row>
    <row r="63" spans="1:26" hidden="1" x14ac:dyDescent="0.25">
      <c r="A63" s="11" t="s">
        <v>3</v>
      </c>
      <c r="B63" s="15" t="s">
        <v>70</v>
      </c>
      <c r="C63" s="117">
        <v>57.819000000000003</v>
      </c>
      <c r="D63" s="117">
        <v>129.328</v>
      </c>
      <c r="E63" s="117">
        <v>30.514099999999999</v>
      </c>
      <c r="F63" s="117">
        <v>95.542599999999993</v>
      </c>
      <c r="G63" s="118" t="s">
        <v>34</v>
      </c>
      <c r="H63" s="118" t="s">
        <v>34</v>
      </c>
      <c r="I63" s="118" t="s">
        <v>34</v>
      </c>
      <c r="J63" s="122"/>
      <c r="K63" s="122"/>
      <c r="L63" s="122"/>
      <c r="M63" s="122"/>
      <c r="N63" s="122"/>
      <c r="S63" s="122"/>
      <c r="T63" s="122"/>
      <c r="U63" s="107"/>
      <c r="V63" s="107"/>
      <c r="W63" s="107"/>
      <c r="X63" s="107"/>
      <c r="Y63" s="107"/>
      <c r="Z63" s="107"/>
    </row>
    <row r="64" spans="1:26" x14ac:dyDescent="0.25">
      <c r="A64" s="107" t="s">
        <v>10</v>
      </c>
      <c r="B64" s="107" t="s">
        <v>71</v>
      </c>
      <c r="C64" s="118">
        <v>52.502000000000002</v>
      </c>
      <c r="D64" s="118">
        <v>126.837</v>
      </c>
      <c r="E64" s="120">
        <v>33.068300000000001</v>
      </c>
      <c r="F64" s="120">
        <v>94.308099999999996</v>
      </c>
      <c r="G64" s="118">
        <v>4.4743091328159261</v>
      </c>
      <c r="H64" s="117">
        <v>18.577706508337744</v>
      </c>
      <c r="I64" s="119">
        <f t="shared" si="6"/>
        <v>111.10743825885714</v>
      </c>
      <c r="J64" s="122"/>
      <c r="K64" s="122"/>
      <c r="L64" s="124"/>
      <c r="M64" s="124"/>
      <c r="N64" s="122"/>
      <c r="S64" s="122"/>
      <c r="T64" s="122"/>
      <c r="U64" s="107"/>
      <c r="V64" s="107"/>
      <c r="W64" s="107"/>
      <c r="X64" s="107"/>
      <c r="Y64" s="107"/>
      <c r="Z64" s="107"/>
    </row>
    <row r="65" spans="1:26" x14ac:dyDescent="0.25">
      <c r="A65" s="107" t="s">
        <v>10</v>
      </c>
      <c r="B65" s="107" t="s">
        <v>72</v>
      </c>
      <c r="C65" s="118">
        <v>48.692599999999999</v>
      </c>
      <c r="D65" s="118">
        <v>123.09699999999999</v>
      </c>
      <c r="E65" s="120">
        <v>26.273700000000002</v>
      </c>
      <c r="F65" s="120">
        <v>82.503500000000003</v>
      </c>
      <c r="G65" s="118">
        <v>4.0568025568913253</v>
      </c>
      <c r="H65" s="117">
        <v>18.871545907283991</v>
      </c>
      <c r="I65" s="119">
        <f t="shared" si="6"/>
        <v>110.16599165417142</v>
      </c>
      <c r="J65" s="122"/>
      <c r="K65" s="124"/>
      <c r="L65" s="124"/>
      <c r="M65" s="124"/>
      <c r="N65" s="122"/>
      <c r="S65" s="122"/>
      <c r="T65" s="122"/>
      <c r="U65" s="107"/>
      <c r="V65" s="107"/>
      <c r="W65" s="107"/>
      <c r="X65" s="107"/>
      <c r="Y65" s="107"/>
      <c r="Z65" s="107"/>
    </row>
    <row r="66" spans="1:26" x14ac:dyDescent="0.25">
      <c r="A66" s="107" t="s">
        <v>50</v>
      </c>
      <c r="B66" s="107" t="s">
        <v>71</v>
      </c>
      <c r="C66" s="118">
        <v>62.0717</v>
      </c>
      <c r="D66" s="118">
        <v>145.65</v>
      </c>
      <c r="E66" s="118">
        <v>30.335599999999999</v>
      </c>
      <c r="F66" s="117">
        <v>95.305199999999999</v>
      </c>
      <c r="G66" s="118">
        <v>4.7470991663979403</v>
      </c>
      <c r="H66" s="118">
        <v>21.956443997799077</v>
      </c>
      <c r="I66" s="119">
        <f t="shared" si="6"/>
        <v>127.94396746773027</v>
      </c>
      <c r="J66" s="122"/>
      <c r="K66" s="124"/>
      <c r="L66" s="124"/>
      <c r="M66" s="122"/>
      <c r="N66" s="122"/>
      <c r="S66" s="122"/>
      <c r="T66" s="122"/>
      <c r="U66" s="107"/>
      <c r="V66" s="107"/>
      <c r="W66" s="107"/>
      <c r="X66" s="107"/>
      <c r="Y66" s="107"/>
      <c r="Z66" s="107"/>
    </row>
    <row r="67" spans="1:26" x14ac:dyDescent="0.25">
      <c r="A67" s="107" t="s">
        <v>50</v>
      </c>
      <c r="B67" s="107" t="s">
        <v>72</v>
      </c>
      <c r="C67" s="118">
        <v>50.149799999999999</v>
      </c>
      <c r="D67" s="118">
        <v>118.438</v>
      </c>
      <c r="E67" s="117">
        <v>24.096900000000002</v>
      </c>
      <c r="F67" s="117">
        <v>77.7</v>
      </c>
      <c r="G67" s="118">
        <v>4.1815488783100481</v>
      </c>
      <c r="H67" s="118">
        <v>19.419732911580518</v>
      </c>
      <c r="I67" s="119">
        <f t="shared" si="6"/>
        <v>104.69950991152456</v>
      </c>
      <c r="J67" s="122"/>
      <c r="K67" s="124"/>
      <c r="L67" s="124"/>
      <c r="M67" s="122"/>
      <c r="N67" s="122"/>
      <c r="S67" s="122"/>
      <c r="T67" s="122"/>
      <c r="U67" s="107"/>
      <c r="V67" s="107"/>
      <c r="W67" s="107"/>
      <c r="X67" s="107"/>
      <c r="Y67" s="107"/>
      <c r="Z67" s="107"/>
    </row>
    <row r="68" spans="1:26" x14ac:dyDescent="0.25">
      <c r="A68" s="107" t="s">
        <v>50</v>
      </c>
      <c r="B68" s="107" t="s">
        <v>73</v>
      </c>
      <c r="C68" s="118">
        <v>55.910899999999998</v>
      </c>
      <c r="D68" s="118">
        <v>126.06</v>
      </c>
      <c r="E68" s="117">
        <v>27.873100000000001</v>
      </c>
      <c r="F68" s="117">
        <v>85.826800000000006</v>
      </c>
      <c r="G68" s="118">
        <v>4.0382429729376161</v>
      </c>
      <c r="H68" s="118">
        <v>20.309997558097884</v>
      </c>
      <c r="I68" s="119">
        <f t="shared" si="6"/>
        <v>113.24703790047997</v>
      </c>
      <c r="J68" s="122"/>
      <c r="K68" s="122"/>
      <c r="L68" s="122"/>
      <c r="M68" s="122"/>
      <c r="N68" s="122"/>
      <c r="S68" s="122"/>
      <c r="T68" s="122"/>
      <c r="U68" s="107"/>
      <c r="V68" s="107"/>
      <c r="W68" s="107"/>
      <c r="X68" s="107"/>
      <c r="Y68" s="107"/>
      <c r="Z68" s="107"/>
    </row>
    <row r="69" spans="1:26" x14ac:dyDescent="0.25">
      <c r="A69" s="107" t="s">
        <v>50</v>
      </c>
      <c r="B69" s="107" t="s">
        <v>74</v>
      </c>
      <c r="C69" s="118">
        <v>51.829300000000003</v>
      </c>
      <c r="D69" s="118">
        <v>120.485</v>
      </c>
      <c r="E69" s="117">
        <v>26.5806</v>
      </c>
      <c r="F69" s="117">
        <v>83.715100000000007</v>
      </c>
      <c r="G69" s="118">
        <v>3.8678778792717856</v>
      </c>
      <c r="H69" s="117">
        <v>20.531552154880053</v>
      </c>
      <c r="I69" s="119">
        <f t="shared" si="6"/>
        <v>108.73033770153143</v>
      </c>
      <c r="J69" s="122"/>
      <c r="K69" s="124"/>
      <c r="L69" s="124"/>
      <c r="M69" s="122"/>
      <c r="N69" s="122"/>
      <c r="S69" s="122"/>
      <c r="T69" s="122"/>
      <c r="U69" s="107"/>
      <c r="V69" s="107"/>
      <c r="W69" s="107"/>
      <c r="X69" s="107"/>
      <c r="Y69" s="107"/>
      <c r="Z69" s="107"/>
    </row>
    <row r="70" spans="1:26" x14ac:dyDescent="0.25">
      <c r="A70" s="107" t="s">
        <v>50</v>
      </c>
      <c r="B70" s="107" t="s">
        <v>75</v>
      </c>
      <c r="C70" s="118">
        <v>50.345700000000001</v>
      </c>
      <c r="D70" s="118">
        <v>118.277</v>
      </c>
      <c r="E70" s="117">
        <v>26.055099999999999</v>
      </c>
      <c r="F70" s="117">
        <v>82.5137</v>
      </c>
      <c r="G70" s="118">
        <v>3.8468872603267186</v>
      </c>
      <c r="H70" s="118">
        <v>20.192294897053465</v>
      </c>
      <c r="I70" s="119">
        <f t="shared" si="6"/>
        <v>106.64957446212114</v>
      </c>
      <c r="J70" s="122"/>
      <c r="K70" s="124"/>
      <c r="L70" s="124"/>
      <c r="M70" s="122"/>
      <c r="N70" s="122"/>
      <c r="S70" s="122"/>
      <c r="T70" s="122"/>
      <c r="U70" s="107"/>
      <c r="V70" s="107"/>
      <c r="W70" s="107"/>
      <c r="X70" s="107"/>
      <c r="Y70" s="107"/>
      <c r="Z70" s="107"/>
    </row>
    <row r="71" spans="1:26" x14ac:dyDescent="0.25">
      <c r="A71" s="107" t="s">
        <v>50</v>
      </c>
      <c r="B71" s="107" t="s">
        <v>76</v>
      </c>
      <c r="C71" s="118">
        <v>57.6111</v>
      </c>
      <c r="D71" s="118">
        <v>127.491</v>
      </c>
      <c r="E71" s="117">
        <v>31.1296</v>
      </c>
      <c r="F71" s="117">
        <v>91.8018</v>
      </c>
      <c r="G71" s="118">
        <v>3.5618313923126643</v>
      </c>
      <c r="H71" s="118">
        <v>22.532306378656479</v>
      </c>
      <c r="I71" s="119">
        <f t="shared" si="6"/>
        <v>117.52292346143545</v>
      </c>
      <c r="J71" s="122"/>
      <c r="K71" s="122"/>
      <c r="L71" s="122"/>
      <c r="M71" s="122"/>
      <c r="N71" s="122"/>
      <c r="S71" s="122"/>
      <c r="T71" s="122"/>
      <c r="U71" s="107"/>
      <c r="V71" s="107"/>
      <c r="W71" s="107"/>
      <c r="X71" s="107"/>
      <c r="Y71" s="107"/>
      <c r="Z71" s="107"/>
    </row>
    <row r="72" spans="1:26" x14ac:dyDescent="0.25">
      <c r="A72" s="107" t="s">
        <v>50</v>
      </c>
      <c r="B72" s="107" t="s">
        <v>77</v>
      </c>
      <c r="C72" s="118">
        <v>59.091799999999999</v>
      </c>
      <c r="D72" s="118">
        <v>132.52600000000001</v>
      </c>
      <c r="E72" s="117">
        <v>28.749400000000001</v>
      </c>
      <c r="F72" s="117">
        <v>87.995000000000005</v>
      </c>
      <c r="G72" s="118">
        <v>4.396420519788343</v>
      </c>
      <c r="H72" s="117">
        <v>21.619482323684032</v>
      </c>
      <c r="I72" s="119">
        <f t="shared" si="6"/>
        <v>117.33931091035886</v>
      </c>
      <c r="J72" s="122"/>
      <c r="K72" s="122"/>
      <c r="L72" s="124"/>
      <c r="M72" s="122"/>
      <c r="N72" s="122"/>
      <c r="S72" s="122"/>
      <c r="T72" s="122"/>
      <c r="U72" s="107"/>
      <c r="V72" s="107"/>
      <c r="W72" s="107"/>
      <c r="X72" s="107"/>
      <c r="Y72" s="107"/>
      <c r="Z72" s="107"/>
    </row>
    <row r="73" spans="1:26" x14ac:dyDescent="0.25">
      <c r="A73" s="107" t="s">
        <v>50</v>
      </c>
      <c r="B73" s="107" t="s">
        <v>78</v>
      </c>
      <c r="C73" s="118">
        <v>57.014899999999997</v>
      </c>
      <c r="D73" s="118">
        <v>128.953</v>
      </c>
      <c r="E73" s="117">
        <v>29.260899999999999</v>
      </c>
      <c r="F73" s="117">
        <v>89.567999999999998</v>
      </c>
      <c r="G73" s="118">
        <v>4.1278394038683297</v>
      </c>
      <c r="H73" s="118">
        <v>19.844404419588287</v>
      </c>
      <c r="I73" s="119">
        <f t="shared" si="6"/>
        <v>115.56516860104225</v>
      </c>
      <c r="J73" s="122"/>
      <c r="K73" s="124"/>
      <c r="L73" s="124"/>
      <c r="M73" s="122"/>
      <c r="N73" s="122"/>
      <c r="S73" s="122"/>
      <c r="T73" s="122"/>
      <c r="U73" s="107"/>
      <c r="V73" s="107"/>
      <c r="W73" s="107"/>
      <c r="X73" s="107"/>
      <c r="Y73" s="107"/>
      <c r="Z73" s="107"/>
    </row>
    <row r="74" spans="1:26" x14ac:dyDescent="0.25">
      <c r="A74" s="107" t="s">
        <v>50</v>
      </c>
      <c r="B74" s="107" t="s">
        <v>79</v>
      </c>
      <c r="C74" s="118">
        <v>56.1661</v>
      </c>
      <c r="D74" s="118">
        <v>127.617</v>
      </c>
      <c r="E74" s="117">
        <v>28.8139</v>
      </c>
      <c r="F74" s="117">
        <v>89.276399999999995</v>
      </c>
      <c r="G74" s="118">
        <v>3.8472604411970885</v>
      </c>
      <c r="H74" s="117">
        <v>22.19936292733798</v>
      </c>
      <c r="I74" s="119">
        <f t="shared" si="6"/>
        <v>115.98731843382856</v>
      </c>
      <c r="J74" s="122"/>
      <c r="K74" s="124"/>
      <c r="L74" s="124"/>
      <c r="M74" s="122"/>
      <c r="N74" s="122"/>
      <c r="S74" s="122"/>
      <c r="T74" s="122"/>
      <c r="U74" s="107"/>
      <c r="V74" s="107"/>
      <c r="W74" s="107"/>
      <c r="X74" s="107"/>
      <c r="Y74" s="107"/>
      <c r="Z74" s="107"/>
    </row>
    <row r="75" spans="1:26" x14ac:dyDescent="0.25">
      <c r="A75" s="107" t="s">
        <v>50</v>
      </c>
      <c r="B75" s="107" t="s">
        <v>80</v>
      </c>
      <c r="C75" s="118">
        <v>56.637999999999998</v>
      </c>
      <c r="D75" s="118">
        <v>126.20099999999999</v>
      </c>
      <c r="E75" s="117">
        <v>27.614899999999999</v>
      </c>
      <c r="F75" s="117">
        <v>84.865399999999994</v>
      </c>
      <c r="G75" s="118">
        <v>4.1593740787267492</v>
      </c>
      <c r="H75" s="117">
        <v>21.176314180346743</v>
      </c>
      <c r="I75" s="119">
        <f t="shared" si="6"/>
        <v>112.60783428609828</v>
      </c>
      <c r="J75" s="122"/>
      <c r="K75" s="124"/>
      <c r="L75" s="124"/>
      <c r="M75" s="122"/>
      <c r="N75" s="122"/>
      <c r="S75" s="122"/>
      <c r="T75" s="122"/>
      <c r="U75" s="107"/>
      <c r="V75" s="107"/>
      <c r="W75" s="107"/>
      <c r="X75" s="107"/>
      <c r="Y75" s="107"/>
      <c r="Z75" s="107"/>
    </row>
    <row r="76" spans="1:26" x14ac:dyDescent="0.25">
      <c r="A76" s="107" t="s">
        <v>50</v>
      </c>
      <c r="B76" s="107" t="s">
        <v>164</v>
      </c>
      <c r="C76" s="117">
        <f>57928200000/1000000000</f>
        <v>57.928199999999997</v>
      </c>
      <c r="D76" s="117">
        <f>131825000/1000000</f>
        <v>131.82499999999999</v>
      </c>
      <c r="E76" s="117">
        <v>27.136099999999999</v>
      </c>
      <c r="F76" s="117">
        <v>86.516099999999994</v>
      </c>
      <c r="G76" s="117">
        <v>4.2243904436214246</v>
      </c>
      <c r="H76" s="118">
        <v>21.918817224079952</v>
      </c>
      <c r="I76" s="119">
        <f t="shared" si="6"/>
        <v>117.80355565558855</v>
      </c>
      <c r="J76" s="122"/>
      <c r="K76" s="122"/>
      <c r="L76" s="122"/>
      <c r="M76" s="122"/>
      <c r="N76" s="122"/>
      <c r="S76" s="122"/>
      <c r="T76" s="122"/>
      <c r="U76" s="107"/>
      <c r="V76" s="107"/>
      <c r="W76" s="107"/>
      <c r="X76" s="107"/>
      <c r="Y76" s="107"/>
      <c r="Z76" s="107"/>
    </row>
    <row r="77" spans="1:26" x14ac:dyDescent="0.25">
      <c r="A77" s="107" t="s">
        <v>52</v>
      </c>
      <c r="B77" s="107" t="s">
        <v>71</v>
      </c>
      <c r="C77" s="117">
        <v>58.826799999999999</v>
      </c>
      <c r="D77" s="117">
        <v>136.57400000000001</v>
      </c>
      <c r="E77" s="117">
        <v>28.972200000000001</v>
      </c>
      <c r="F77" s="117">
        <v>92.978700000000003</v>
      </c>
      <c r="G77" s="117">
        <v>4.2516973035216195</v>
      </c>
      <c r="H77" s="118">
        <v>22.692555091450252</v>
      </c>
      <c r="I77" s="119">
        <f t="shared" si="6"/>
        <v>122.37069788796407</v>
      </c>
      <c r="J77" s="122"/>
      <c r="K77" s="122"/>
      <c r="L77" s="124"/>
      <c r="M77" s="124"/>
      <c r="N77" s="122"/>
      <c r="S77" s="122"/>
      <c r="T77" s="122"/>
      <c r="U77" s="107"/>
      <c r="V77" s="107"/>
      <c r="W77" s="107"/>
      <c r="X77" s="107"/>
      <c r="Y77" s="107"/>
      <c r="Z77" s="107"/>
    </row>
    <row r="78" spans="1:26" x14ac:dyDescent="0.25">
      <c r="C78" s="117"/>
      <c r="D78" s="117"/>
      <c r="E78" s="117"/>
      <c r="F78" s="117"/>
      <c r="G78" s="117"/>
      <c r="H78" s="117"/>
      <c r="I78" s="121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x14ac:dyDescent="0.25">
      <c r="B79" s="3" t="s">
        <v>4</v>
      </c>
      <c r="C79" s="117">
        <f>AVERAGE(C56:C62,C64:C77)</f>
        <v>55.5763380952381</v>
      </c>
      <c r="D79" s="117">
        <f t="shared" ref="D79:I79" si="7">AVERAGE(D56:D62,D64:D77)</f>
        <v>126.89961904761905</v>
      </c>
      <c r="E79" s="117">
        <f t="shared" si="7"/>
        <v>28.448047619047617</v>
      </c>
      <c r="F79" s="117">
        <f t="shared" si="7"/>
        <v>88.608209523809535</v>
      </c>
      <c r="G79" s="117">
        <f t="shared" si="7"/>
        <v>4.2030350365292364</v>
      </c>
      <c r="H79" s="117">
        <f t="shared" si="7"/>
        <v>20.643115712422148</v>
      </c>
      <c r="I79" s="117">
        <f t="shared" si="7"/>
        <v>112.94251129635833</v>
      </c>
      <c r="J79" s="122"/>
      <c r="K79" s="122"/>
      <c r="L79" s="122"/>
      <c r="N79" s="122"/>
      <c r="O79" s="122"/>
      <c r="P79" s="122"/>
      <c r="Q79" s="122"/>
      <c r="R79" s="122"/>
      <c r="S79" s="122"/>
      <c r="T79" s="122"/>
      <c r="U79" s="107"/>
      <c r="V79" s="107"/>
      <c r="W79" s="107"/>
      <c r="X79" s="107"/>
      <c r="Y79" s="107"/>
      <c r="Z79" s="107"/>
    </row>
    <row r="80" spans="1:26" x14ac:dyDescent="0.25">
      <c r="B80" s="3" t="s">
        <v>5</v>
      </c>
      <c r="C80" s="117">
        <f>(STDEV(C56:C62,C64:C77)/SQRT(COUNT(C56:C62,C64:C77)))</f>
        <v>0.84798886968987608</v>
      </c>
      <c r="D80" s="117">
        <f t="shared" ref="D80:I80" si="8">(STDEV(D56:D62,D64:D77)/SQRT(COUNT(D56:D62,D64:D77)))</f>
        <v>1.4803479843092731</v>
      </c>
      <c r="E80" s="117">
        <f t="shared" si="8"/>
        <v>0.50860539450068032</v>
      </c>
      <c r="F80" s="117">
        <f t="shared" si="8"/>
        <v>1.157114691909821</v>
      </c>
      <c r="G80" s="117">
        <f t="shared" si="8"/>
        <v>7.0031480467860424E-2</v>
      </c>
      <c r="H80" s="117">
        <f t="shared" si="8"/>
        <v>0.26735343977082959</v>
      </c>
      <c r="I80" s="117">
        <f t="shared" si="8"/>
        <v>1.3910058114429873</v>
      </c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07"/>
      <c r="V80" s="107"/>
      <c r="W80" s="107"/>
      <c r="X80" s="107"/>
      <c r="Y80" s="107"/>
      <c r="Z80" s="107"/>
    </row>
    <row r="81" spans="1:26" x14ac:dyDescent="0.25">
      <c r="B81" s="3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07"/>
      <c r="V81" s="107"/>
      <c r="W81" s="107"/>
      <c r="X81" s="107"/>
      <c r="Y81" s="107"/>
      <c r="Z81" s="107"/>
    </row>
    <row r="82" spans="1:26" ht="16.5" thickBot="1" x14ac:dyDescent="0.3">
      <c r="B82" s="3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07"/>
      <c r="V82" s="107"/>
      <c r="W82" s="107"/>
      <c r="X82" s="107"/>
      <c r="Y82" s="107"/>
      <c r="Z82" s="107"/>
    </row>
    <row r="83" spans="1:26" x14ac:dyDescent="0.25">
      <c r="A83" s="132" t="s">
        <v>39</v>
      </c>
      <c r="B83" s="133"/>
      <c r="C83" s="1" t="s">
        <v>256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07"/>
      <c r="V83" s="107"/>
      <c r="W83" s="107"/>
      <c r="X83" s="107"/>
      <c r="Y83" s="107"/>
      <c r="Z83" s="107"/>
    </row>
    <row r="84" spans="1:26" ht="16.5" thickBot="1" x14ac:dyDescent="0.3">
      <c r="A84" s="134"/>
      <c r="B84" s="135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07"/>
      <c r="V84" s="107"/>
      <c r="W84" s="107"/>
      <c r="X84" s="107"/>
      <c r="Y84" s="107"/>
      <c r="Z84" s="107"/>
    </row>
    <row r="85" spans="1:26" x14ac:dyDescent="0.25">
      <c r="A85" s="1" t="s">
        <v>1</v>
      </c>
      <c r="B85" s="3" t="s">
        <v>2</v>
      </c>
      <c r="C85" s="7"/>
      <c r="D85" s="7"/>
      <c r="E85" s="7"/>
      <c r="F85" s="7"/>
      <c r="G85" s="7"/>
      <c r="H85" s="7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07"/>
      <c r="V85" s="107"/>
      <c r="W85" s="107"/>
      <c r="X85" s="107"/>
      <c r="Y85" s="107"/>
      <c r="Z85" s="107"/>
    </row>
    <row r="86" spans="1:26" x14ac:dyDescent="0.25">
      <c r="C86" s="9" t="s">
        <v>20</v>
      </c>
      <c r="D86" s="9" t="s">
        <v>22</v>
      </c>
      <c r="E86" s="8" t="s">
        <v>21</v>
      </c>
      <c r="F86" s="8" t="s">
        <v>23</v>
      </c>
      <c r="G86" s="3" t="s">
        <v>33</v>
      </c>
      <c r="H86" s="3" t="s">
        <v>35</v>
      </c>
      <c r="I86" s="3" t="s">
        <v>170</v>
      </c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07"/>
      <c r="V86" s="107"/>
      <c r="W86" s="107"/>
      <c r="X86" s="107"/>
      <c r="Y86" s="107"/>
      <c r="Z86" s="107"/>
    </row>
    <row r="87" spans="1:26" s="107" customFormat="1" x14ac:dyDescent="0.25">
      <c r="A87" s="106" t="s">
        <v>50</v>
      </c>
      <c r="B87" s="107" t="s">
        <v>132</v>
      </c>
      <c r="C87" s="28">
        <f>47980000000/1000000000</f>
        <v>47.98</v>
      </c>
      <c r="D87" s="28">
        <f>116590000/1000000</f>
        <v>116.59</v>
      </c>
      <c r="E87" s="28">
        <f>24383800000/1000000000</f>
        <v>24.383800000000001</v>
      </c>
      <c r="F87" s="28">
        <f>81715800/1000000</f>
        <v>81.715800000000002</v>
      </c>
      <c r="G87" s="28">
        <v>4.0667015813250913</v>
      </c>
      <c r="H87" s="26">
        <v>22.127824626416615</v>
      </c>
      <c r="I87" s="26">
        <f>D87-(22/7)*(0.5*G87)^2</f>
        <v>103.59580862378058</v>
      </c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</row>
    <row r="88" spans="1:26" s="107" customFormat="1" x14ac:dyDescent="0.25">
      <c r="C88" s="3"/>
      <c r="D88" s="3"/>
      <c r="E88" s="3"/>
      <c r="F88" s="3"/>
      <c r="G88" s="3"/>
      <c r="H88" s="3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</row>
    <row r="89" spans="1:26" x14ac:dyDescent="0.25"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6.5" thickBot="1" x14ac:dyDescent="0.3"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x14ac:dyDescent="0.25">
      <c r="A91" s="132" t="s">
        <v>8</v>
      </c>
      <c r="B91" s="133"/>
      <c r="C91" s="1" t="s">
        <v>258</v>
      </c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6.5" thickBot="1" x14ac:dyDescent="0.3">
      <c r="A92" s="134"/>
      <c r="B92" s="135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x14ac:dyDescent="0.25">
      <c r="A93" s="1" t="s">
        <v>1</v>
      </c>
      <c r="B93" s="3" t="s">
        <v>2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136"/>
      <c r="T93" s="136"/>
      <c r="U93" s="136"/>
      <c r="V93" s="136"/>
      <c r="W93" s="136"/>
      <c r="X93" s="136"/>
      <c r="Y93" s="136"/>
      <c r="Z93" s="136"/>
    </row>
    <row r="94" spans="1:26" x14ac:dyDescent="0.25">
      <c r="C94" s="9" t="s">
        <v>24</v>
      </c>
      <c r="D94" s="9" t="s">
        <v>25</v>
      </c>
      <c r="E94" s="10" t="s">
        <v>26</v>
      </c>
      <c r="F94" s="10" t="s">
        <v>27</v>
      </c>
      <c r="G94" s="8" t="s">
        <v>28</v>
      </c>
      <c r="H94" s="8" t="s">
        <v>29</v>
      </c>
      <c r="I94" s="3" t="s">
        <v>33</v>
      </c>
      <c r="J94" s="1" t="s">
        <v>35</v>
      </c>
      <c r="K94" s="3" t="s">
        <v>170</v>
      </c>
      <c r="L94" s="3"/>
      <c r="M94" s="7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106" t="s">
        <v>10</v>
      </c>
      <c r="B95" s="107" t="s">
        <v>81</v>
      </c>
      <c r="C95" s="26">
        <v>13.9809</v>
      </c>
      <c r="D95" s="26">
        <v>47.5732</v>
      </c>
      <c r="E95" s="26">
        <v>6.7796099999999999</v>
      </c>
      <c r="F95" s="26">
        <v>24.300699999999999</v>
      </c>
      <c r="G95" s="26">
        <v>0.73954600000000004</v>
      </c>
      <c r="H95" s="26">
        <v>7.0762400000000003</v>
      </c>
      <c r="I95" s="28">
        <v>4.0261887147027773</v>
      </c>
      <c r="J95" s="28">
        <v>5.5809408846572426</v>
      </c>
      <c r="K95" s="26">
        <f>D95-(22/7)*(0.5*I95)^2</f>
        <v>34.836617769257138</v>
      </c>
      <c r="L95" s="122"/>
      <c r="M95" s="122"/>
      <c r="N95" s="122"/>
      <c r="O95" s="122"/>
      <c r="P95" s="122"/>
      <c r="Q95" s="122"/>
      <c r="X95" s="122"/>
      <c r="Y95" s="122"/>
      <c r="Z95" s="122"/>
    </row>
    <row r="96" spans="1:26" x14ac:dyDescent="0.25">
      <c r="A96" s="106" t="s">
        <v>10</v>
      </c>
      <c r="B96" s="107" t="s">
        <v>82</v>
      </c>
      <c r="C96" s="26">
        <v>13.5532</v>
      </c>
      <c r="D96" s="26">
        <v>48.894799999999996</v>
      </c>
      <c r="E96" s="26">
        <v>6.6677999999999997</v>
      </c>
      <c r="F96" s="26">
        <v>25.9953</v>
      </c>
      <c r="G96" s="26">
        <v>0.60941800000000002</v>
      </c>
      <c r="H96" s="26">
        <v>5.3417599999999998</v>
      </c>
      <c r="I96" s="28">
        <v>3.5440333357348655</v>
      </c>
      <c r="J96" s="28">
        <v>6.7879144483420051</v>
      </c>
      <c r="K96" s="26">
        <f t="shared" ref="K96:K112" si="9">D96-(22/7)*(0.5*I96)^2</f>
        <v>39.026093204799999</v>
      </c>
      <c r="L96" s="122"/>
      <c r="M96" s="122"/>
      <c r="N96" s="122"/>
      <c r="O96" s="122"/>
      <c r="P96" s="122"/>
      <c r="Q96" s="122"/>
      <c r="X96" s="122"/>
      <c r="Y96" s="122"/>
      <c r="Z96" s="122"/>
    </row>
    <row r="97" spans="1:26" x14ac:dyDescent="0.25">
      <c r="A97" s="106" t="s">
        <v>10</v>
      </c>
      <c r="B97" s="107" t="s">
        <v>83</v>
      </c>
      <c r="C97" s="26">
        <v>14.039099999999999</v>
      </c>
      <c r="D97" s="26">
        <v>50.820500000000003</v>
      </c>
      <c r="E97" s="26">
        <v>6.3763899999999998</v>
      </c>
      <c r="F97" s="26">
        <v>24.770700000000001</v>
      </c>
      <c r="G97" s="26">
        <v>0.59387800000000002</v>
      </c>
      <c r="H97" s="26">
        <v>5.5449900000000003</v>
      </c>
      <c r="I97" s="28">
        <v>3.9294694102893843</v>
      </c>
      <c r="J97" s="28">
        <v>6.4867883108547231</v>
      </c>
      <c r="K97" s="26">
        <f t="shared" si="9"/>
        <v>38.688497977828575</v>
      </c>
      <c r="L97" s="122"/>
      <c r="M97" s="122"/>
      <c r="N97" s="122"/>
      <c r="O97" s="122"/>
      <c r="P97" s="122"/>
      <c r="Q97" s="122"/>
      <c r="X97" s="122"/>
      <c r="Y97" s="122"/>
      <c r="Z97" s="122"/>
    </row>
    <row r="98" spans="1:26" x14ac:dyDescent="0.25">
      <c r="A98" s="106" t="s">
        <v>10</v>
      </c>
      <c r="B98" s="107" t="s">
        <v>84</v>
      </c>
      <c r="C98" s="26">
        <v>15.9666</v>
      </c>
      <c r="D98" s="26">
        <v>51.922600000000003</v>
      </c>
      <c r="E98" s="26">
        <v>6.9563600000000001</v>
      </c>
      <c r="F98" s="26">
        <v>24.798500000000001</v>
      </c>
      <c r="G98" s="26">
        <v>0.639818</v>
      </c>
      <c r="H98" s="26">
        <v>6.0660100000000003</v>
      </c>
      <c r="I98" s="28">
        <v>4.4125741909230261</v>
      </c>
      <c r="J98" s="28">
        <v>7.6868580656622267</v>
      </c>
      <c r="K98" s="26">
        <f t="shared" si="9"/>
        <v>36.624105650400004</v>
      </c>
      <c r="L98" s="122"/>
      <c r="M98" s="122"/>
      <c r="N98" s="122"/>
      <c r="O98" s="122"/>
      <c r="P98" s="122"/>
      <c r="Q98" s="122"/>
      <c r="X98" s="122"/>
      <c r="Y98" s="122"/>
      <c r="Z98" s="122"/>
    </row>
    <row r="99" spans="1:26" x14ac:dyDescent="0.25">
      <c r="A99" s="107" t="s">
        <v>10</v>
      </c>
      <c r="B99" s="107" t="s">
        <v>85</v>
      </c>
      <c r="C99" s="28">
        <v>14.819900000000001</v>
      </c>
      <c r="D99" s="28">
        <v>47.972299999999997</v>
      </c>
      <c r="E99" s="137" t="s">
        <v>257</v>
      </c>
      <c r="F99" s="137"/>
      <c r="G99" s="26">
        <v>0.55757299999999999</v>
      </c>
      <c r="H99" s="26">
        <v>5.6065399999999999</v>
      </c>
      <c r="I99" s="28">
        <v>3.7970361679604787</v>
      </c>
      <c r="J99" s="28">
        <v>6.1162836588789844</v>
      </c>
      <c r="K99" s="26">
        <f t="shared" si="9"/>
        <v>36.64427712365714</v>
      </c>
      <c r="L99" s="122"/>
      <c r="M99" s="124"/>
      <c r="N99" s="124"/>
      <c r="O99" s="122"/>
      <c r="P99" s="122"/>
      <c r="Q99" s="122"/>
      <c r="S99" s="124"/>
      <c r="T99" s="124"/>
      <c r="X99" s="122"/>
      <c r="Y99" s="122"/>
      <c r="Z99" s="122"/>
    </row>
    <row r="100" spans="1:26" x14ac:dyDescent="0.25">
      <c r="A100" s="107" t="s">
        <v>10</v>
      </c>
      <c r="B100" s="107" t="s">
        <v>86</v>
      </c>
      <c r="C100" s="28">
        <v>18.8215</v>
      </c>
      <c r="D100" s="28">
        <v>53.090699999999998</v>
      </c>
      <c r="E100" s="137"/>
      <c r="F100" s="137"/>
      <c r="G100" s="26">
        <v>0.68116900000000002</v>
      </c>
      <c r="H100" s="26">
        <v>6.2527799999999996</v>
      </c>
      <c r="I100" s="28">
        <v>4.6684707959673482</v>
      </c>
      <c r="J100" s="28">
        <v>7.4664184504141105</v>
      </c>
      <c r="K100" s="26">
        <f t="shared" si="9"/>
        <v>35.966356049942853</v>
      </c>
      <c r="L100" s="122"/>
      <c r="M100" s="124"/>
      <c r="N100" s="124"/>
      <c r="O100" s="122"/>
      <c r="P100" s="122"/>
      <c r="Q100" s="122"/>
      <c r="S100" s="124"/>
      <c r="T100" s="124"/>
      <c r="X100" s="122"/>
      <c r="Y100" s="122"/>
      <c r="Z100" s="122"/>
    </row>
    <row r="101" spans="1:26" x14ac:dyDescent="0.25">
      <c r="A101" s="107" t="s">
        <v>10</v>
      </c>
      <c r="B101" s="107" t="s">
        <v>87</v>
      </c>
      <c r="C101" s="28">
        <v>16.4937</v>
      </c>
      <c r="D101" s="28">
        <v>50.380400000000002</v>
      </c>
      <c r="E101" s="137"/>
      <c r="F101" s="137"/>
      <c r="G101" s="26">
        <v>0.50791200000000003</v>
      </c>
      <c r="H101" s="26">
        <v>4.7941200000000004</v>
      </c>
      <c r="I101" s="28">
        <v>4.4874096911247126</v>
      </c>
      <c r="J101" s="28">
        <v>6.8552132453194705</v>
      </c>
      <c r="K101" s="26">
        <f t="shared" si="9"/>
        <v>34.558592636000014</v>
      </c>
      <c r="L101" s="122"/>
      <c r="M101" s="124"/>
      <c r="N101" s="124"/>
      <c r="O101" s="122"/>
      <c r="P101" s="122"/>
      <c r="Q101" s="122"/>
      <c r="S101" s="124"/>
      <c r="T101" s="124"/>
      <c r="X101" s="122"/>
      <c r="Y101" s="122"/>
      <c r="Z101" s="122"/>
    </row>
    <row r="102" spans="1:26" x14ac:dyDescent="0.25">
      <c r="A102" s="107" t="s">
        <v>10</v>
      </c>
      <c r="B102" s="107" t="s">
        <v>88</v>
      </c>
      <c r="C102" s="28">
        <v>17.115100000000002</v>
      </c>
      <c r="D102" s="28">
        <v>50.538600000000002</v>
      </c>
      <c r="E102" s="137"/>
      <c r="F102" s="137"/>
      <c r="G102" s="26">
        <v>0.45999400000000001</v>
      </c>
      <c r="H102" s="26">
        <v>4.8216999999999999</v>
      </c>
      <c r="I102" s="28">
        <v>4.3868707367325062</v>
      </c>
      <c r="J102" s="28">
        <v>6.6412063380674322</v>
      </c>
      <c r="K102" s="26">
        <f t="shared" si="9"/>
        <v>35.417815466514284</v>
      </c>
      <c r="L102" s="122"/>
      <c r="M102" s="124"/>
      <c r="N102" s="124"/>
      <c r="O102" s="122"/>
      <c r="P102" s="122"/>
      <c r="Q102" s="122"/>
      <c r="S102" s="124"/>
      <c r="T102" s="124"/>
      <c r="X102" s="122"/>
      <c r="Y102" s="122"/>
      <c r="Z102" s="122"/>
    </row>
    <row r="103" spans="1:26" x14ac:dyDescent="0.25">
      <c r="A103" s="107" t="s">
        <v>89</v>
      </c>
      <c r="B103" s="107" t="s">
        <v>85</v>
      </c>
      <c r="C103" s="28">
        <v>15.281700000000001</v>
      </c>
      <c r="D103" s="28">
        <v>48.913200000000003</v>
      </c>
      <c r="E103" s="137"/>
      <c r="F103" s="137"/>
      <c r="G103" s="26">
        <v>0.462059</v>
      </c>
      <c r="H103" s="26">
        <v>4.6673999999999998</v>
      </c>
      <c r="I103" s="28">
        <v>3.945237520099389</v>
      </c>
      <c r="J103" s="28">
        <v>6.199357082455295</v>
      </c>
      <c r="K103" s="26">
        <f t="shared" si="9"/>
        <v>36.683636429285741</v>
      </c>
      <c r="L103" s="122"/>
      <c r="M103" s="124"/>
      <c r="N103" s="124"/>
      <c r="O103" s="122"/>
      <c r="P103" s="122"/>
      <c r="Q103" s="122"/>
      <c r="S103" s="124"/>
      <c r="T103" s="124"/>
      <c r="X103" s="122"/>
      <c r="Y103" s="122"/>
      <c r="Z103" s="122"/>
    </row>
    <row r="104" spans="1:26" x14ac:dyDescent="0.25">
      <c r="A104" s="107" t="s">
        <v>89</v>
      </c>
      <c r="B104" s="107" t="s">
        <v>86</v>
      </c>
      <c r="C104" s="28">
        <v>15.6135</v>
      </c>
      <c r="D104" s="28">
        <v>47.886899999999997</v>
      </c>
      <c r="E104" s="137"/>
      <c r="F104" s="137"/>
      <c r="G104" s="26">
        <v>0.51719000000000004</v>
      </c>
      <c r="H104" s="26">
        <v>4.4592400000000003</v>
      </c>
      <c r="I104" s="28">
        <v>3.5400907460120323</v>
      </c>
      <c r="J104" s="28">
        <v>6.3658913885749779</v>
      </c>
      <c r="K104" s="26">
        <f t="shared" si="9"/>
        <v>38.040138043571403</v>
      </c>
      <c r="L104" s="122"/>
      <c r="M104" s="124"/>
      <c r="N104" s="124"/>
      <c r="O104" s="122"/>
      <c r="P104" s="122"/>
      <c r="Q104" s="122"/>
      <c r="S104" s="124"/>
      <c r="T104" s="124"/>
      <c r="X104" s="122"/>
      <c r="Y104" s="122"/>
      <c r="Z104" s="122"/>
    </row>
    <row r="105" spans="1:26" x14ac:dyDescent="0.25">
      <c r="A105" s="107" t="s">
        <v>89</v>
      </c>
      <c r="B105" s="107" t="s">
        <v>87</v>
      </c>
      <c r="C105" s="28">
        <v>16.7667</v>
      </c>
      <c r="D105" s="28">
        <v>50.747999999999998</v>
      </c>
      <c r="E105" s="137"/>
      <c r="F105" s="137"/>
      <c r="G105" s="26">
        <v>0.44477499999999998</v>
      </c>
      <c r="H105" s="26">
        <v>4.7862400000000003</v>
      </c>
      <c r="I105" s="28">
        <v>4.1840144505008539</v>
      </c>
      <c r="J105" s="28">
        <v>6.2735239399999996</v>
      </c>
      <c r="K105" s="26">
        <f t="shared" si="9"/>
        <v>36.993303847000028</v>
      </c>
      <c r="L105" s="122"/>
      <c r="M105" s="124"/>
      <c r="N105" s="124"/>
      <c r="O105" s="122"/>
      <c r="P105" s="122"/>
      <c r="Q105" s="122"/>
      <c r="S105" s="124"/>
      <c r="T105" s="124"/>
      <c r="X105" s="122"/>
      <c r="Y105" s="122"/>
      <c r="Z105" s="122"/>
    </row>
    <row r="106" spans="1:26" x14ac:dyDescent="0.25">
      <c r="A106" s="107" t="s">
        <v>90</v>
      </c>
      <c r="B106" s="107" t="s">
        <v>85</v>
      </c>
      <c r="C106" s="28">
        <v>9.2379599999999993</v>
      </c>
      <c r="D106" s="28">
        <v>37.915900000000001</v>
      </c>
      <c r="E106" s="137"/>
      <c r="F106" s="137"/>
      <c r="G106" s="26">
        <v>0.229099</v>
      </c>
      <c r="H106" s="26">
        <v>2.6574499999999999</v>
      </c>
      <c r="I106" s="28">
        <v>3.9761541598983579</v>
      </c>
      <c r="J106" s="28">
        <v>6.2395628564240875</v>
      </c>
      <c r="K106" s="26">
        <f t="shared" si="9"/>
        <v>25.493912790282344</v>
      </c>
      <c r="L106" s="122"/>
      <c r="M106" s="124"/>
      <c r="N106" s="124"/>
      <c r="O106" s="122"/>
      <c r="P106" s="122"/>
      <c r="Q106" s="122"/>
      <c r="S106" s="124"/>
      <c r="T106" s="124"/>
      <c r="X106" s="122"/>
      <c r="Y106" s="122"/>
      <c r="Z106" s="122"/>
    </row>
    <row r="107" spans="1:26" x14ac:dyDescent="0.25">
      <c r="A107" s="107" t="s">
        <v>90</v>
      </c>
      <c r="B107" s="107" t="s">
        <v>86</v>
      </c>
      <c r="C107" s="28">
        <v>10.5281</v>
      </c>
      <c r="D107" s="28">
        <v>42.073599999999999</v>
      </c>
      <c r="E107" s="137"/>
      <c r="F107" s="137"/>
      <c r="G107" s="26">
        <v>0.22567200000000001</v>
      </c>
      <c r="H107" s="26">
        <v>3.0423800000000001</v>
      </c>
      <c r="I107" s="28">
        <v>4.2891111628677816</v>
      </c>
      <c r="J107" s="28">
        <v>5.1266138360328499</v>
      </c>
      <c r="K107" s="26">
        <f t="shared" si="9"/>
        <v>27.619227125585205</v>
      </c>
      <c r="L107" s="122"/>
      <c r="M107" s="124"/>
      <c r="N107" s="124"/>
      <c r="O107" s="122"/>
      <c r="P107" s="122"/>
      <c r="Q107" s="122"/>
      <c r="S107" s="124"/>
      <c r="T107" s="124"/>
      <c r="X107" s="122"/>
      <c r="Y107" s="122"/>
      <c r="Z107" s="122"/>
    </row>
    <row r="108" spans="1:26" x14ac:dyDescent="0.25">
      <c r="A108" s="107" t="s">
        <v>90</v>
      </c>
      <c r="B108" s="107" t="s">
        <v>87</v>
      </c>
      <c r="C108" s="28">
        <v>9.1404300000000003</v>
      </c>
      <c r="D108" s="28">
        <v>36.561599999999999</v>
      </c>
      <c r="E108" s="137"/>
      <c r="F108" s="137"/>
      <c r="G108" s="26">
        <v>0.25874799999999998</v>
      </c>
      <c r="H108" s="26">
        <v>3.0356900000000002</v>
      </c>
      <c r="I108" s="28">
        <v>4.3246819428249328</v>
      </c>
      <c r="J108" s="28">
        <v>5.4188124028047264</v>
      </c>
      <c r="K108" s="26">
        <f t="shared" si="9"/>
        <v>21.866484787674544</v>
      </c>
      <c r="L108" s="122"/>
      <c r="M108" s="124"/>
      <c r="N108" s="124"/>
      <c r="O108" s="122"/>
      <c r="P108" s="122"/>
      <c r="Q108" s="122"/>
      <c r="S108" s="124"/>
      <c r="T108" s="124"/>
      <c r="X108" s="122"/>
      <c r="Y108" s="122"/>
      <c r="Z108" s="122"/>
    </row>
    <row r="109" spans="1:26" x14ac:dyDescent="0.25">
      <c r="A109" s="107" t="s">
        <v>90</v>
      </c>
      <c r="B109" s="107" t="s">
        <v>88</v>
      </c>
      <c r="C109" s="28">
        <v>10.555899999999999</v>
      </c>
      <c r="D109" s="28">
        <v>43.218800000000002</v>
      </c>
      <c r="E109" s="137"/>
      <c r="F109" s="137"/>
      <c r="G109" s="26">
        <v>0.28476800000000002</v>
      </c>
      <c r="H109" s="26">
        <v>3.1091799999999998</v>
      </c>
      <c r="I109" s="28">
        <v>4.690916842986665</v>
      </c>
      <c r="J109" s="28">
        <v>5.5789284923167823</v>
      </c>
      <c r="K109" s="26">
        <f t="shared" si="9"/>
        <v>25.929392206716017</v>
      </c>
      <c r="L109" s="122"/>
      <c r="M109" s="124"/>
      <c r="N109" s="124"/>
      <c r="O109" s="122"/>
      <c r="P109" s="122"/>
      <c r="Q109" s="122"/>
      <c r="S109" s="124"/>
      <c r="T109" s="124"/>
      <c r="X109" s="122"/>
      <c r="Y109" s="122"/>
      <c r="Z109" s="122"/>
    </row>
    <row r="110" spans="1:26" x14ac:dyDescent="0.25">
      <c r="A110" s="107" t="s">
        <v>90</v>
      </c>
      <c r="B110" s="107" t="s">
        <v>91</v>
      </c>
      <c r="C110" s="28">
        <v>9.9669299999999996</v>
      </c>
      <c r="D110" s="28">
        <v>38.839300000000001</v>
      </c>
      <c r="E110" s="137"/>
      <c r="F110" s="137"/>
      <c r="G110" s="26">
        <v>0.24935299999999999</v>
      </c>
      <c r="H110" s="26">
        <v>2.7809499999999998</v>
      </c>
      <c r="I110" s="28">
        <v>4.1983003336552791</v>
      </c>
      <c r="J110" s="28">
        <v>5.2717001532579593</v>
      </c>
      <c r="K110" s="26">
        <f t="shared" si="9"/>
        <v>24.990515528052121</v>
      </c>
      <c r="L110" s="122"/>
      <c r="M110" s="124"/>
      <c r="N110" s="124"/>
      <c r="O110" s="122"/>
      <c r="P110" s="122"/>
      <c r="Q110" s="122"/>
      <c r="S110" s="124"/>
      <c r="T110" s="124"/>
      <c r="X110" s="122"/>
      <c r="Y110" s="122"/>
      <c r="Z110" s="122"/>
    </row>
    <row r="111" spans="1:26" x14ac:dyDescent="0.25">
      <c r="A111" s="107" t="s">
        <v>90</v>
      </c>
      <c r="B111" s="107" t="s">
        <v>92</v>
      </c>
      <c r="C111" s="28">
        <v>9.6245700000000003</v>
      </c>
      <c r="D111" s="28">
        <v>37.1526</v>
      </c>
      <c r="E111" s="137"/>
      <c r="F111" s="137"/>
      <c r="G111" s="26">
        <v>0.21249899999999999</v>
      </c>
      <c r="H111" s="26">
        <v>2.9279099999999998</v>
      </c>
      <c r="I111" s="28">
        <v>3.7125306726028575</v>
      </c>
      <c r="J111" s="28">
        <v>5.6380723127120111</v>
      </c>
      <c r="K111" s="26">
        <f t="shared" si="9"/>
        <v>26.323191146772338</v>
      </c>
      <c r="L111" s="122"/>
      <c r="M111" s="124"/>
      <c r="N111" s="124"/>
      <c r="O111" s="122"/>
      <c r="P111" s="122"/>
      <c r="Q111" s="122"/>
      <c r="S111" s="124"/>
      <c r="T111" s="124"/>
      <c r="X111" s="122"/>
      <c r="Y111" s="122"/>
      <c r="Z111" s="122"/>
    </row>
    <row r="112" spans="1:26" x14ac:dyDescent="0.25">
      <c r="A112" s="107" t="s">
        <v>90</v>
      </c>
      <c r="B112" s="107" t="s">
        <v>93</v>
      </c>
      <c r="C112" s="28">
        <v>11.669700000000001</v>
      </c>
      <c r="D112" s="28">
        <v>44.425600000000003</v>
      </c>
      <c r="E112" s="137"/>
      <c r="F112" s="137"/>
      <c r="G112" s="26">
        <v>0.32545299999999999</v>
      </c>
      <c r="H112" s="26">
        <v>3.5284599999999999</v>
      </c>
      <c r="I112" s="28">
        <v>4.639507824700809</v>
      </c>
      <c r="J112" s="28">
        <v>5.7327235476283684</v>
      </c>
      <c r="K112" s="26">
        <f t="shared" si="9"/>
        <v>27.513074184995691</v>
      </c>
      <c r="L112" s="122"/>
      <c r="M112" s="124"/>
      <c r="N112" s="124"/>
      <c r="O112" s="122"/>
      <c r="P112" s="122"/>
      <c r="Q112" s="122"/>
      <c r="S112" s="124"/>
      <c r="T112" s="124"/>
      <c r="X112" s="122"/>
      <c r="Y112" s="122"/>
      <c r="Z112" s="122"/>
    </row>
    <row r="113" spans="1:26" x14ac:dyDescent="0.25">
      <c r="C113" s="26"/>
      <c r="D113" s="26"/>
      <c r="E113" s="26"/>
      <c r="F113" s="26"/>
      <c r="G113" s="26"/>
      <c r="H113" s="26"/>
      <c r="I113" s="26"/>
      <c r="J113" s="26"/>
      <c r="K113" s="107"/>
      <c r="L113" s="107"/>
      <c r="M113" s="107"/>
      <c r="N113" s="107"/>
      <c r="O113" s="107"/>
      <c r="P113" s="107"/>
      <c r="Q113" s="107"/>
      <c r="X113" s="107"/>
      <c r="Y113" s="107"/>
      <c r="Z113" s="107"/>
    </row>
    <row r="114" spans="1:26" x14ac:dyDescent="0.25">
      <c r="B114" s="3" t="s">
        <v>4</v>
      </c>
      <c r="C114" s="26">
        <f>AVERAGE(C95:C112)</f>
        <v>13.509749444444445</v>
      </c>
      <c r="D114" s="26">
        <f t="shared" ref="D114:K114" si="10">AVERAGE(D95:D112)</f>
        <v>46.051588888888894</v>
      </c>
      <c r="E114" s="26">
        <f t="shared" si="10"/>
        <v>6.6950399999999997</v>
      </c>
      <c r="F114" s="26">
        <f t="shared" si="10"/>
        <v>24.9663</v>
      </c>
      <c r="G114" s="26">
        <f t="shared" si="10"/>
        <v>0.44438466666666671</v>
      </c>
      <c r="H114" s="26">
        <f t="shared" si="10"/>
        <v>4.4721688888888877</v>
      </c>
      <c r="I114" s="26">
        <f>AVERAGE(I95:I112)</f>
        <v>4.1529221499768916</v>
      </c>
      <c r="J114" s="26">
        <f t="shared" si="10"/>
        <v>6.1926005230224028</v>
      </c>
      <c r="K114" s="26">
        <f t="shared" si="10"/>
        <v>32.400846220463087</v>
      </c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spans="1:26" x14ac:dyDescent="0.25">
      <c r="B115" s="3" t="s">
        <v>5</v>
      </c>
      <c r="C115" s="26">
        <f>(STDEV(C95:C112)/SQRT(COUNT(C95:C112)))</f>
        <v>0.72880457641867491</v>
      </c>
      <c r="D115" s="26">
        <f t="shared" ref="D115:K115" si="11">(STDEV(D95:D112)/SQRT(COUNT(D95:D112)))</f>
        <v>1.2875539876716393</v>
      </c>
      <c r="E115" s="26">
        <f t="shared" si="11"/>
        <v>0.12169636648917125</v>
      </c>
      <c r="F115" s="26">
        <f t="shared" si="11"/>
        <v>0.36151078361048478</v>
      </c>
      <c r="G115" s="26">
        <f t="shared" si="11"/>
        <v>4.0974416449125944E-2</v>
      </c>
      <c r="H115" s="26">
        <f t="shared" si="11"/>
        <v>0.32055418453994883</v>
      </c>
      <c r="I115" s="26">
        <f t="shared" si="11"/>
        <v>8.6401968699895887E-2</v>
      </c>
      <c r="J115" s="26">
        <f t="shared" si="11"/>
        <v>0.16991118154685092</v>
      </c>
      <c r="K115" s="26">
        <f t="shared" si="11"/>
        <v>1.3553003936234067</v>
      </c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spans="1:26" x14ac:dyDescent="0.25"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6.5" thickBot="1" x14ac:dyDescent="0.3"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x14ac:dyDescent="0.25">
      <c r="A118" s="132" t="s">
        <v>9</v>
      </c>
      <c r="B118" s="133"/>
      <c r="C118" s="1" t="s">
        <v>259</v>
      </c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6.5" thickBot="1" x14ac:dyDescent="0.3">
      <c r="A119" s="134"/>
      <c r="B119" s="135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x14ac:dyDescent="0.25">
      <c r="A120" s="1" t="s">
        <v>1</v>
      </c>
      <c r="B120" s="3" t="s">
        <v>2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x14ac:dyDescent="0.25">
      <c r="C121" s="9" t="s">
        <v>24</v>
      </c>
      <c r="D121" s="9" t="s">
        <v>25</v>
      </c>
      <c r="E121" s="10" t="s">
        <v>26</v>
      </c>
      <c r="F121" s="10" t="s">
        <v>27</v>
      </c>
      <c r="G121" s="8" t="s">
        <v>28</v>
      </c>
      <c r="H121" s="8" t="s">
        <v>29</v>
      </c>
      <c r="I121" s="3" t="s">
        <v>33</v>
      </c>
      <c r="J121" s="1" t="s">
        <v>35</v>
      </c>
      <c r="K121" s="3" t="s">
        <v>170</v>
      </c>
      <c r="L121" s="3"/>
      <c r="M121" s="7"/>
      <c r="N121" s="3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x14ac:dyDescent="0.25">
      <c r="A122" s="106" t="s">
        <v>162</v>
      </c>
      <c r="B122" s="107" t="s">
        <v>94</v>
      </c>
      <c r="C122" s="26">
        <v>12.0472</v>
      </c>
      <c r="D122" s="26">
        <v>44.791499999999999</v>
      </c>
      <c r="E122" s="26">
        <v>5.9766500000000002</v>
      </c>
      <c r="F122" s="26">
        <v>23.036100000000001</v>
      </c>
      <c r="G122" s="26">
        <v>0.946384</v>
      </c>
      <c r="H122" s="26">
        <v>7.3952799999999996</v>
      </c>
      <c r="I122" s="28">
        <v>4.6099193900544524</v>
      </c>
      <c r="J122" s="28">
        <v>5.6211111040485298</v>
      </c>
      <c r="K122" s="26">
        <f>D122-(22/7)*(0.5*I122)^2</f>
        <v>28.094005384942847</v>
      </c>
      <c r="L122" s="122"/>
      <c r="M122" s="122"/>
      <c r="N122" s="122"/>
      <c r="O122" s="122"/>
      <c r="P122" s="122"/>
      <c r="Q122" s="107"/>
      <c r="X122" s="107"/>
      <c r="Y122" s="107"/>
      <c r="Z122" s="107"/>
    </row>
    <row r="123" spans="1:26" x14ac:dyDescent="0.25">
      <c r="A123" s="106" t="s">
        <v>162</v>
      </c>
      <c r="B123" s="107" t="s">
        <v>95</v>
      </c>
      <c r="C123" s="26">
        <v>10.3254</v>
      </c>
      <c r="D123" s="26">
        <v>37.152900000000002</v>
      </c>
      <c r="E123" s="26">
        <v>4.7329100000000004</v>
      </c>
      <c r="F123" s="26">
        <v>19.3355</v>
      </c>
      <c r="G123" s="26">
        <v>0.98147499999999999</v>
      </c>
      <c r="H123" s="26">
        <v>7.1367799999999999</v>
      </c>
      <c r="I123" s="28">
        <v>4.2326673221504167</v>
      </c>
      <c r="J123" s="28">
        <v>5.3980043685396151</v>
      </c>
      <c r="K123" s="26">
        <f t="shared" ref="K123:K129" si="12">D123-(22/7)*(0.5*I123)^2</f>
        <v>23.076457195714305</v>
      </c>
      <c r="L123" s="122"/>
      <c r="M123" s="122"/>
      <c r="N123" s="122"/>
      <c r="O123" s="122"/>
      <c r="P123" s="122"/>
      <c r="Q123" s="107"/>
      <c r="X123" s="107"/>
      <c r="Y123" s="107"/>
      <c r="Z123" s="107"/>
    </row>
    <row r="124" spans="1:26" x14ac:dyDescent="0.25">
      <c r="A124" s="106" t="s">
        <v>162</v>
      </c>
      <c r="B124" s="107" t="s">
        <v>96</v>
      </c>
      <c r="C124" s="26">
        <v>8.4418399999999991</v>
      </c>
      <c r="D124" s="26">
        <v>31.9556</v>
      </c>
      <c r="E124" s="26">
        <v>3.9213399999999998</v>
      </c>
      <c r="F124" s="26">
        <v>15.967499999999999</v>
      </c>
      <c r="G124" s="26">
        <v>0.77948200000000001</v>
      </c>
      <c r="H124" s="26">
        <v>5.9494800000000003</v>
      </c>
      <c r="I124" s="28">
        <v>3.2051205317117129</v>
      </c>
      <c r="J124" s="28">
        <v>4.9569203528751569</v>
      </c>
      <c r="K124" s="26">
        <f t="shared" si="12"/>
        <v>23.884116153514306</v>
      </c>
      <c r="L124" s="122"/>
      <c r="M124" s="122"/>
      <c r="N124" s="122"/>
      <c r="O124" s="122"/>
      <c r="P124" s="122"/>
      <c r="Q124" s="107"/>
      <c r="X124" s="107"/>
      <c r="Y124" s="107"/>
      <c r="Z124" s="107"/>
    </row>
    <row r="125" spans="1:26" x14ac:dyDescent="0.25">
      <c r="A125" s="106" t="s">
        <v>162</v>
      </c>
      <c r="B125" s="107" t="s">
        <v>97</v>
      </c>
      <c r="C125" s="26">
        <v>10.0511</v>
      </c>
      <c r="D125" s="26">
        <v>39.546799999999998</v>
      </c>
      <c r="E125" s="26">
        <v>4.2967700000000004</v>
      </c>
      <c r="F125" s="26">
        <v>18.231200000000001</v>
      </c>
      <c r="G125" s="26">
        <v>0.71410499999999999</v>
      </c>
      <c r="H125" s="26">
        <v>5.4591000000000003</v>
      </c>
      <c r="I125" s="28">
        <v>4.270261959786545</v>
      </c>
      <c r="J125" s="28">
        <v>4.8314907146998163</v>
      </c>
      <c r="K125" s="26">
        <f t="shared" si="12"/>
        <v>25.219192195914268</v>
      </c>
      <c r="L125" s="122"/>
      <c r="M125" s="122"/>
      <c r="N125" s="122"/>
      <c r="O125" s="122"/>
      <c r="P125" s="122"/>
      <c r="Q125" s="107"/>
      <c r="X125" s="107"/>
      <c r="Y125" s="107"/>
      <c r="Z125" s="107"/>
    </row>
    <row r="126" spans="1:26" x14ac:dyDescent="0.25">
      <c r="A126" s="106" t="s">
        <v>162</v>
      </c>
      <c r="B126" s="107" t="s">
        <v>98</v>
      </c>
      <c r="C126" s="28">
        <v>9.1725399999999997</v>
      </c>
      <c r="D126" s="28">
        <v>38.0702</v>
      </c>
      <c r="E126" s="137" t="s">
        <v>257</v>
      </c>
      <c r="F126" s="137"/>
      <c r="G126" s="26">
        <v>0.72651699999999997</v>
      </c>
      <c r="H126" s="26">
        <v>6.4253499999999999</v>
      </c>
      <c r="I126" s="28">
        <v>3.9416468679981995</v>
      </c>
      <c r="J126" s="28">
        <v>5.4507744395711573</v>
      </c>
      <c r="K126" s="26">
        <f t="shared" si="12"/>
        <v>25.862887117714273</v>
      </c>
      <c r="L126" s="122"/>
      <c r="M126" s="122"/>
      <c r="N126" s="124"/>
      <c r="O126" s="124"/>
      <c r="P126" s="122"/>
      <c r="Q126" s="122"/>
      <c r="R126" s="124"/>
      <c r="T126" s="124"/>
      <c r="U126" s="124"/>
      <c r="X126" s="107"/>
      <c r="Y126" s="107"/>
      <c r="Z126" s="107"/>
    </row>
    <row r="127" spans="1:26" x14ac:dyDescent="0.25">
      <c r="A127" s="106" t="s">
        <v>162</v>
      </c>
      <c r="B127" s="107" t="s">
        <v>99</v>
      </c>
      <c r="C127" s="28">
        <v>9.9097000000000008</v>
      </c>
      <c r="D127" s="28">
        <v>34.109900000000003</v>
      </c>
      <c r="E127" s="137"/>
      <c r="F127" s="137"/>
      <c r="G127" s="26">
        <v>0.79662299999999997</v>
      </c>
      <c r="H127" s="26">
        <v>6.3520399999999997</v>
      </c>
      <c r="I127" s="28">
        <v>3.3542484030256334</v>
      </c>
      <c r="J127" s="28">
        <v>5.3351430740332404</v>
      </c>
      <c r="K127" s="26">
        <f t="shared" si="12"/>
        <v>25.269842439914278</v>
      </c>
      <c r="L127" s="122"/>
      <c r="M127" s="122"/>
      <c r="N127" s="124"/>
      <c r="O127" s="124"/>
      <c r="P127" s="122"/>
      <c r="Q127" s="107"/>
      <c r="T127" s="124"/>
      <c r="U127" s="124"/>
      <c r="X127" s="107"/>
      <c r="Y127" s="107"/>
      <c r="Z127" s="107"/>
    </row>
    <row r="128" spans="1:26" x14ac:dyDescent="0.25">
      <c r="A128" s="106" t="s">
        <v>162</v>
      </c>
      <c r="B128" s="107" t="s">
        <v>100</v>
      </c>
      <c r="C128" s="28">
        <v>10.4641</v>
      </c>
      <c r="D128" s="28">
        <v>38.925899999999999</v>
      </c>
      <c r="E128" s="137"/>
      <c r="F128" s="137"/>
      <c r="G128" s="26">
        <v>0.71828199999999998</v>
      </c>
      <c r="H128" s="26">
        <v>6.1724800000000002</v>
      </c>
      <c r="I128" s="28">
        <v>3.9957013514525768</v>
      </c>
      <c r="J128" s="28">
        <v>5.4686764236064533</v>
      </c>
      <c r="K128" s="26">
        <f t="shared" si="12"/>
        <v>26.381476986428609</v>
      </c>
      <c r="L128" s="122"/>
      <c r="M128" s="122"/>
      <c r="N128" s="124"/>
      <c r="O128" s="124"/>
      <c r="P128" s="122"/>
      <c r="Q128" s="107"/>
      <c r="T128" s="124"/>
      <c r="U128" s="124"/>
      <c r="X128" s="107"/>
      <c r="Y128" s="107"/>
      <c r="Z128" s="107"/>
    </row>
    <row r="129" spans="1:26" x14ac:dyDescent="0.25">
      <c r="A129" s="106" t="s">
        <v>162</v>
      </c>
      <c r="B129" s="107" t="s">
        <v>101</v>
      </c>
      <c r="C129" s="28">
        <v>8.4482499999999998</v>
      </c>
      <c r="D129" s="28">
        <v>32.030999999999999</v>
      </c>
      <c r="E129" s="137"/>
      <c r="F129" s="137"/>
      <c r="G129" s="26">
        <v>0.89540200000000003</v>
      </c>
      <c r="H129" s="26">
        <v>6.8240499999999997</v>
      </c>
      <c r="I129" s="28">
        <v>3.299252218852017</v>
      </c>
      <c r="J129" s="28">
        <v>6.0219798837444873</v>
      </c>
      <c r="K129" s="26">
        <f t="shared" si="12"/>
        <v>23.478448768600032</v>
      </c>
      <c r="L129" s="122"/>
      <c r="M129" s="122"/>
      <c r="N129" s="124"/>
      <c r="O129" s="124"/>
      <c r="P129" s="122"/>
      <c r="Q129" s="107"/>
      <c r="T129" s="124"/>
      <c r="U129" s="124"/>
      <c r="X129" s="107"/>
      <c r="Y129" s="107"/>
      <c r="Z129" s="107"/>
    </row>
    <row r="130" spans="1:26" x14ac:dyDescent="0.25">
      <c r="C130" s="26"/>
      <c r="D130" s="26"/>
      <c r="E130" s="26"/>
      <c r="F130" s="26"/>
      <c r="G130" s="26"/>
      <c r="H130" s="26"/>
      <c r="I130" s="26"/>
      <c r="J130" s="28"/>
      <c r="K130" s="107"/>
      <c r="L130" s="107"/>
      <c r="M130" s="107"/>
      <c r="N130" s="107"/>
      <c r="O130" s="107"/>
      <c r="P130" s="122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x14ac:dyDescent="0.25">
      <c r="B131" s="3" t="s">
        <v>4</v>
      </c>
      <c r="C131" s="26">
        <f>AVERAGE(C122:C129)</f>
        <v>9.8575162499999998</v>
      </c>
      <c r="D131" s="26">
        <f t="shared" ref="D131:K131" si="13">AVERAGE(D122:D129)</f>
        <v>37.072975</v>
      </c>
      <c r="E131" s="26">
        <f t="shared" si="13"/>
        <v>4.7319174999999998</v>
      </c>
      <c r="F131" s="26">
        <f t="shared" si="13"/>
        <v>19.142575000000001</v>
      </c>
      <c r="G131" s="26">
        <f t="shared" si="13"/>
        <v>0.81978375000000003</v>
      </c>
      <c r="H131" s="26">
        <f t="shared" si="13"/>
        <v>6.4643199999999998</v>
      </c>
      <c r="I131" s="26">
        <f t="shared" si="13"/>
        <v>3.8636022556289444</v>
      </c>
      <c r="J131" s="26">
        <f t="shared" si="13"/>
        <v>5.3855125451398065</v>
      </c>
      <c r="K131" s="26">
        <f t="shared" si="13"/>
        <v>25.158303280342867</v>
      </c>
      <c r="L131" s="122"/>
      <c r="M131" s="122"/>
      <c r="N131" s="122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x14ac:dyDescent="0.25">
      <c r="B132" s="3" t="s">
        <v>5</v>
      </c>
      <c r="C132" s="26">
        <f>(STDEV(C122:C129)/SQRT(COUNT(C122:C129)))</f>
        <v>0.42005813495590655</v>
      </c>
      <c r="D132" s="26">
        <f t="shared" ref="D132:K132" si="14">(STDEV(D122:D129)/SQRT(COUNT(D122:D129)))</f>
        <v>1.5266587425941922</v>
      </c>
      <c r="E132" s="26">
        <f t="shared" si="14"/>
        <v>0.44681737617985756</v>
      </c>
      <c r="F132" s="26">
        <f t="shared" si="14"/>
        <v>1.475027192616571</v>
      </c>
      <c r="G132" s="26">
        <f t="shared" si="14"/>
        <v>3.78483215478711E-2</v>
      </c>
      <c r="H132" s="26">
        <f t="shared" si="14"/>
        <v>0.22452800354298783</v>
      </c>
      <c r="I132" s="26">
        <f t="shared" si="14"/>
        <v>0.18388865167304838</v>
      </c>
      <c r="J132" s="26">
        <f t="shared" si="14"/>
        <v>0.1312778735547018</v>
      </c>
      <c r="K132" s="26">
        <f t="shared" si="14"/>
        <v>0.58868246845234684</v>
      </c>
      <c r="L132" s="122"/>
      <c r="M132" s="122"/>
      <c r="N132" s="122"/>
      <c r="O132" s="122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x14ac:dyDescent="0.25">
      <c r="B133" s="3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6.5" thickBot="1" x14ac:dyDescent="0.3">
      <c r="B134" s="3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x14ac:dyDescent="0.25">
      <c r="A135" s="132" t="s">
        <v>260</v>
      </c>
      <c r="B135" s="133"/>
      <c r="C135" s="1" t="s">
        <v>263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6.5" thickBot="1" x14ac:dyDescent="0.3">
      <c r="A136" s="134"/>
      <c r="B136" s="135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x14ac:dyDescent="0.25">
      <c r="A137" s="1" t="s">
        <v>1</v>
      </c>
      <c r="B137" s="3" t="s">
        <v>2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136"/>
      <c r="S137" s="136"/>
      <c r="T137" s="136"/>
      <c r="U137" s="107"/>
      <c r="V137" s="107"/>
      <c r="W137" s="107"/>
      <c r="X137" s="107"/>
      <c r="Y137" s="107"/>
      <c r="Z137" s="107"/>
    </row>
    <row r="138" spans="1:26" x14ac:dyDescent="0.25">
      <c r="A138" s="1"/>
      <c r="B138" s="3"/>
      <c r="C138" s="9" t="s">
        <v>24</v>
      </c>
      <c r="D138" s="9" t="s">
        <v>25</v>
      </c>
      <c r="E138" s="10" t="s">
        <v>26</v>
      </c>
      <c r="F138" s="10" t="s">
        <v>27</v>
      </c>
      <c r="G138" s="8" t="s">
        <v>28</v>
      </c>
      <c r="H138" s="8" t="s">
        <v>29</v>
      </c>
      <c r="I138" s="3" t="s">
        <v>33</v>
      </c>
      <c r="J138" s="1" t="s">
        <v>35</v>
      </c>
      <c r="K138" s="3" t="s">
        <v>170</v>
      </c>
      <c r="L138" s="3"/>
      <c r="M138" s="7"/>
      <c r="N138" s="3"/>
      <c r="O138" s="3"/>
      <c r="P138" s="3"/>
      <c r="Q138" s="3"/>
      <c r="X138" s="107"/>
      <c r="Y138" s="107"/>
      <c r="Z138" s="107"/>
    </row>
    <row r="139" spans="1:26" x14ac:dyDescent="0.25">
      <c r="A139" s="106" t="s">
        <v>10</v>
      </c>
      <c r="B139" s="107" t="s">
        <v>129</v>
      </c>
      <c r="C139" s="26">
        <v>9.5481800000000003</v>
      </c>
      <c r="D139" s="26">
        <v>32.997500000000002</v>
      </c>
      <c r="E139" s="26">
        <v>3.8770899999999999</v>
      </c>
      <c r="F139" s="26">
        <v>16.680800000000001</v>
      </c>
      <c r="G139" s="26">
        <v>0.457117</v>
      </c>
      <c r="H139" s="26">
        <v>4.7602700000000002</v>
      </c>
      <c r="I139" s="28">
        <v>4.088117048226481</v>
      </c>
      <c r="J139" s="28">
        <v>5.5995006532883007</v>
      </c>
      <c r="K139" s="26">
        <f>D139-(22/7)*(0.5*I139)^2</f>
        <v>19.866092071428575</v>
      </c>
      <c r="L139" s="122"/>
      <c r="M139" s="122"/>
      <c r="N139" s="122"/>
      <c r="O139" s="122"/>
      <c r="P139" s="122"/>
      <c r="Q139" s="122"/>
      <c r="X139" s="107"/>
      <c r="Y139" s="107"/>
      <c r="Z139" s="107"/>
    </row>
    <row r="140" spans="1:26" x14ac:dyDescent="0.25">
      <c r="A140" s="106" t="s">
        <v>10</v>
      </c>
      <c r="B140" s="107" t="s">
        <v>130</v>
      </c>
      <c r="C140" s="26">
        <v>8.9992900000000002</v>
      </c>
      <c r="D140" s="26">
        <v>32.304099999999998</v>
      </c>
      <c r="E140" s="26">
        <v>3.5493299999999999</v>
      </c>
      <c r="F140" s="26">
        <v>15.5494</v>
      </c>
      <c r="G140" s="26">
        <v>0.377</v>
      </c>
      <c r="H140" s="26">
        <v>3.93262</v>
      </c>
      <c r="I140" s="28">
        <v>3.8459419535921229</v>
      </c>
      <c r="J140" s="28">
        <v>5.6446510799475416</v>
      </c>
      <c r="K140" s="26">
        <f t="shared" ref="K140:K141" si="15">D140-(22/7)*(0.5*I140)^2</f>
        <v>20.682388241828576</v>
      </c>
      <c r="L140" s="122"/>
      <c r="M140" s="122"/>
      <c r="N140" s="122"/>
      <c r="O140" s="122"/>
      <c r="P140" s="122"/>
      <c r="Q140" s="122"/>
      <c r="X140" s="107"/>
      <c r="Y140" s="107"/>
      <c r="Z140" s="107"/>
    </row>
    <row r="141" spans="1:26" x14ac:dyDescent="0.25">
      <c r="A141" s="107" t="s">
        <v>90</v>
      </c>
      <c r="B141" s="107" t="s">
        <v>131</v>
      </c>
      <c r="C141" s="26">
        <v>8.4033099999999994</v>
      </c>
      <c r="D141" s="26">
        <v>32.082099999999997</v>
      </c>
      <c r="E141" s="26">
        <v>3.5876399999999999</v>
      </c>
      <c r="F141" s="26">
        <v>15.3789</v>
      </c>
      <c r="G141" s="26">
        <v>0.377</v>
      </c>
      <c r="H141" s="26">
        <v>4.2776100000000001</v>
      </c>
      <c r="I141" s="28">
        <v>3.1651629963640131</v>
      </c>
      <c r="J141" s="28">
        <v>5.7824026635243566</v>
      </c>
      <c r="K141" s="26">
        <f t="shared" si="15"/>
        <v>24.210612519351983</v>
      </c>
      <c r="L141" s="122"/>
      <c r="M141" s="122"/>
      <c r="N141" s="122"/>
      <c r="O141" s="122"/>
      <c r="P141" s="122"/>
      <c r="Q141" s="7"/>
      <c r="X141" s="107"/>
      <c r="Y141" s="107"/>
      <c r="Z141" s="107"/>
    </row>
    <row r="142" spans="1:26" x14ac:dyDescent="0.25">
      <c r="A142" s="1"/>
      <c r="C142" s="31"/>
      <c r="D142" s="31"/>
      <c r="E142" s="31"/>
      <c r="F142" s="31"/>
      <c r="G142" s="31"/>
      <c r="H142" s="31"/>
      <c r="I142" s="31"/>
      <c r="J142" s="31"/>
      <c r="K142" s="3"/>
      <c r="L142" s="3"/>
      <c r="M142" s="3"/>
      <c r="N142" s="122"/>
      <c r="O142" s="3"/>
      <c r="P142" s="3"/>
      <c r="Q142" s="3"/>
      <c r="R142" s="3"/>
      <c r="S142" s="3"/>
      <c r="T142" s="3"/>
      <c r="U142" s="107"/>
      <c r="V142" s="107"/>
      <c r="W142" s="107"/>
      <c r="X142" s="107"/>
      <c r="Y142" s="107"/>
      <c r="Z142" s="107"/>
    </row>
    <row r="143" spans="1:26" x14ac:dyDescent="0.25">
      <c r="A143" s="1"/>
      <c r="B143" s="3" t="s">
        <v>4</v>
      </c>
      <c r="C143" s="26">
        <f>AVERAGE(C139:C141)</f>
        <v>8.9835933333333333</v>
      </c>
      <c r="D143" s="26">
        <f t="shared" ref="D143:K143" si="16">AVERAGE(D139:D141)</f>
        <v>32.461233333333332</v>
      </c>
      <c r="E143" s="26">
        <f t="shared" si="16"/>
        <v>3.6713533333333337</v>
      </c>
      <c r="F143" s="26">
        <f t="shared" si="16"/>
        <v>15.869700000000002</v>
      </c>
      <c r="G143" s="26">
        <f t="shared" si="16"/>
        <v>0.40370566666666668</v>
      </c>
      <c r="H143" s="26">
        <f t="shared" si="16"/>
        <v>4.3235000000000001</v>
      </c>
      <c r="I143" s="26">
        <f t="shared" si="16"/>
        <v>3.6997406660608725</v>
      </c>
      <c r="J143" s="26">
        <f t="shared" si="16"/>
        <v>5.6755181322533987</v>
      </c>
      <c r="K143" s="26">
        <f t="shared" si="16"/>
        <v>21.586364277536376</v>
      </c>
      <c r="L143" s="122"/>
      <c r="M143" s="122"/>
      <c r="N143" s="122"/>
      <c r="O143" s="122"/>
      <c r="P143" s="122"/>
      <c r="Q143" s="122"/>
      <c r="R143" s="122"/>
      <c r="S143" s="122"/>
      <c r="T143" s="122"/>
      <c r="U143" s="107"/>
      <c r="V143" s="107"/>
      <c r="W143" s="107"/>
      <c r="X143" s="107"/>
      <c r="Y143" s="107"/>
      <c r="Z143" s="107"/>
    </row>
    <row r="144" spans="1:26" x14ac:dyDescent="0.25">
      <c r="A144" s="1"/>
      <c r="B144" s="3" t="s">
        <v>5</v>
      </c>
      <c r="C144" s="26">
        <f>(STDEV(C139:C141)/SQRT(COUNT(C139:C141)))</f>
        <v>0.33058867606807801</v>
      </c>
      <c r="D144" s="26">
        <f t="shared" ref="D144:K144" si="17">(STDEV(D139:D141)/SQRT(COUNT(D139:D141)))</f>
        <v>0.27568548101857909</v>
      </c>
      <c r="E144" s="26">
        <f t="shared" si="17"/>
        <v>0.10346109741239835</v>
      </c>
      <c r="F144" s="26">
        <f t="shared" si="17"/>
        <v>0.40852579273937367</v>
      </c>
      <c r="G144" s="26">
        <f t="shared" si="17"/>
        <v>2.6705666666666669E-2</v>
      </c>
      <c r="H144" s="26">
        <f t="shared" si="17"/>
        <v>0.24002121413186245</v>
      </c>
      <c r="I144" s="26">
        <f t="shared" si="17"/>
        <v>0.27628014636064702</v>
      </c>
      <c r="J144" s="26">
        <f t="shared" si="17"/>
        <v>5.5008688785309207E-2</v>
      </c>
      <c r="K144" s="26">
        <f t="shared" si="17"/>
        <v>1.3331158971193076</v>
      </c>
      <c r="L144" s="122"/>
      <c r="M144" s="122"/>
      <c r="N144" s="122"/>
      <c r="O144" s="122"/>
      <c r="P144" s="122"/>
      <c r="Q144" s="122"/>
      <c r="R144" s="122"/>
      <c r="S144" s="122"/>
      <c r="T144" s="122"/>
      <c r="U144" s="107"/>
      <c r="V144" s="107"/>
      <c r="W144" s="107"/>
      <c r="X144" s="107"/>
      <c r="Y144" s="107"/>
      <c r="Z144" s="107"/>
    </row>
    <row r="145" spans="1:26" x14ac:dyDescent="0.25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107"/>
      <c r="V145" s="107"/>
      <c r="W145" s="107"/>
      <c r="X145" s="107"/>
      <c r="Y145" s="107"/>
      <c r="Z145" s="107"/>
    </row>
    <row r="146" spans="1:26" ht="16.5" thickBot="1" x14ac:dyDescent="0.3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107"/>
      <c r="V146" s="107"/>
      <c r="W146" s="107"/>
      <c r="X146" s="107"/>
      <c r="Y146" s="107"/>
      <c r="Z146" s="107"/>
    </row>
    <row r="147" spans="1:26" x14ac:dyDescent="0.25">
      <c r="A147" s="132" t="s">
        <v>261</v>
      </c>
      <c r="B147" s="133"/>
      <c r="C147" s="1" t="s">
        <v>262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6.5" thickBot="1" x14ac:dyDescent="0.3">
      <c r="A148" s="134"/>
      <c r="B148" s="135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x14ac:dyDescent="0.25">
      <c r="A149" s="1" t="s">
        <v>1</v>
      </c>
      <c r="B149" s="3" t="s">
        <v>2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136"/>
      <c r="S149" s="136"/>
      <c r="T149" s="136"/>
      <c r="U149" s="107"/>
      <c r="V149" s="107"/>
      <c r="W149" s="107"/>
      <c r="X149" s="107"/>
      <c r="Y149" s="107"/>
      <c r="Z149" s="107"/>
    </row>
    <row r="150" spans="1:26" x14ac:dyDescent="0.25">
      <c r="A150" s="1"/>
      <c r="B150" s="3"/>
      <c r="C150" s="9" t="s">
        <v>24</v>
      </c>
      <c r="D150" s="9" t="s">
        <v>25</v>
      </c>
      <c r="E150" s="10" t="s">
        <v>26</v>
      </c>
      <c r="F150" s="10" t="s">
        <v>27</v>
      </c>
      <c r="G150" s="8" t="s">
        <v>28</v>
      </c>
      <c r="H150" s="8" t="s">
        <v>29</v>
      </c>
      <c r="I150" s="3" t="s">
        <v>33</v>
      </c>
      <c r="J150" s="1" t="s">
        <v>35</v>
      </c>
      <c r="K150" s="3" t="s">
        <v>170</v>
      </c>
      <c r="L150" s="3"/>
      <c r="M150" s="3"/>
      <c r="N150" s="3"/>
      <c r="O150" s="3"/>
      <c r="P150" s="3"/>
      <c r="Q150" s="3"/>
      <c r="R150" s="3"/>
      <c r="S150" s="3"/>
      <c r="T150" s="3"/>
      <c r="U150" s="107"/>
      <c r="V150" s="107"/>
      <c r="W150" s="107"/>
      <c r="X150" s="107"/>
      <c r="Y150" s="107"/>
      <c r="Z150" s="107"/>
    </row>
    <row r="151" spans="1:26" x14ac:dyDescent="0.25">
      <c r="A151" s="107" t="s">
        <v>90</v>
      </c>
      <c r="B151" s="107" t="s">
        <v>128</v>
      </c>
      <c r="C151" s="26">
        <v>9.1394699999999993</v>
      </c>
      <c r="D151" s="26">
        <v>34.828800000000001</v>
      </c>
      <c r="E151" s="26">
        <v>3.9009200000000002</v>
      </c>
      <c r="F151" s="26">
        <v>16.1831</v>
      </c>
      <c r="G151" s="26">
        <v>0.32151400000000002</v>
      </c>
      <c r="H151" s="26">
        <v>3.5142500000000001</v>
      </c>
      <c r="I151" s="28">
        <v>3.252109899058452</v>
      </c>
      <c r="J151" s="28">
        <v>4.8918602641637179</v>
      </c>
      <c r="K151" s="26">
        <f>D151-(22/7)*(0.5*I151)^2</f>
        <v>26.518913803493305</v>
      </c>
      <c r="L151" s="122"/>
      <c r="M151" s="122"/>
      <c r="N151" s="122"/>
      <c r="O151" s="122"/>
      <c r="P151" s="122"/>
      <c r="Q151" s="122"/>
      <c r="X151" s="107"/>
      <c r="Y151" s="107"/>
      <c r="Z151" s="107"/>
    </row>
    <row r="152" spans="1:26" x14ac:dyDescent="0.25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107"/>
      <c r="V152" s="107"/>
      <c r="W152" s="107"/>
      <c r="X152" s="107"/>
      <c r="Y152" s="107"/>
      <c r="Z152" s="107"/>
    </row>
    <row r="153" spans="1:26" ht="16.5" thickBot="1" x14ac:dyDescent="0.3"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x14ac:dyDescent="0.25">
      <c r="A154" s="132" t="s">
        <v>11</v>
      </c>
      <c r="B154" s="133"/>
      <c r="C154" s="1" t="s">
        <v>264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6.5" thickBot="1" x14ac:dyDescent="0.3">
      <c r="A155" s="134"/>
      <c r="B155" s="135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x14ac:dyDescent="0.25">
      <c r="A156" s="1" t="s">
        <v>1</v>
      </c>
      <c r="B156" s="3" t="s">
        <v>2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x14ac:dyDescent="0.25">
      <c r="C157" s="9" t="s">
        <v>20</v>
      </c>
      <c r="D157" s="9" t="s">
        <v>22</v>
      </c>
      <c r="E157" s="8" t="s">
        <v>21</v>
      </c>
      <c r="F157" s="8" t="s">
        <v>23</v>
      </c>
      <c r="G157" s="3" t="s">
        <v>33</v>
      </c>
      <c r="H157" s="1" t="s">
        <v>35</v>
      </c>
      <c r="I157" s="3" t="s">
        <v>170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107" t="s">
        <v>165</v>
      </c>
      <c r="B158" s="107" t="s">
        <v>125</v>
      </c>
      <c r="C158" s="28">
        <v>35.203200000000002</v>
      </c>
      <c r="D158" s="28">
        <v>79.685400000000001</v>
      </c>
      <c r="E158" s="28">
        <v>23.645199999999999</v>
      </c>
      <c r="F158" s="26">
        <v>61.701799999999999</v>
      </c>
      <c r="G158" s="28">
        <v>3.3936163365943428</v>
      </c>
      <c r="H158" s="26">
        <v>10.606611884925947</v>
      </c>
      <c r="I158" s="126">
        <f>D158-(22/7)*(0.5*G158)^2</f>
        <v>70.63661784</v>
      </c>
      <c r="J158" s="122"/>
      <c r="K158" s="122"/>
      <c r="L158" s="122"/>
      <c r="M158" s="124"/>
      <c r="N158" s="124"/>
      <c r="O158" s="122"/>
      <c r="P158" s="122"/>
      <c r="Q158" s="122"/>
      <c r="R158" s="122"/>
      <c r="S158" s="6"/>
      <c r="T158" s="6"/>
      <c r="U158" s="6"/>
      <c r="V158" s="6"/>
      <c r="W158" s="6"/>
      <c r="X158" s="6"/>
      <c r="Y158" s="6"/>
      <c r="Z158" s="6"/>
    </row>
    <row r="159" spans="1:26" x14ac:dyDescent="0.25">
      <c r="A159" s="107" t="s">
        <v>165</v>
      </c>
      <c r="B159" s="107" t="s">
        <v>126</v>
      </c>
      <c r="C159" s="28">
        <v>33.546999999999997</v>
      </c>
      <c r="D159" s="28">
        <v>77.938900000000004</v>
      </c>
      <c r="E159" s="28">
        <v>21.2408</v>
      </c>
      <c r="F159" s="26">
        <v>61.566099999999999</v>
      </c>
      <c r="G159" s="28">
        <v>3.2389556048207906</v>
      </c>
      <c r="H159" s="26">
        <v>11.417374638168848</v>
      </c>
      <c r="I159" s="126">
        <f t="shared" ref="I159:I161" si="18">D159-(22/7)*(0.5*G159)^2</f>
        <v>69.696102320714274</v>
      </c>
      <c r="J159" s="122"/>
      <c r="K159" s="122"/>
      <c r="L159" s="122"/>
      <c r="M159" s="124"/>
      <c r="N159" s="124"/>
      <c r="O159" s="122"/>
      <c r="P159" s="122"/>
      <c r="Q159" s="122"/>
      <c r="R159" s="122"/>
      <c r="S159" s="6"/>
      <c r="T159" s="6"/>
      <c r="U159" s="6"/>
      <c r="V159" s="6"/>
      <c r="W159" s="6"/>
      <c r="X159" s="6"/>
      <c r="Y159" s="6"/>
      <c r="Z159" s="6"/>
    </row>
    <row r="160" spans="1:26" x14ac:dyDescent="0.25">
      <c r="A160" s="107" t="s">
        <v>38</v>
      </c>
      <c r="B160" s="107" t="s">
        <v>125</v>
      </c>
      <c r="C160" s="26">
        <v>42.6492</v>
      </c>
      <c r="D160" s="26">
        <v>83.0608</v>
      </c>
      <c r="E160" s="26">
        <v>31.37</v>
      </c>
      <c r="F160" s="26">
        <v>72.023899999999998</v>
      </c>
      <c r="G160" s="26">
        <v>4.1239758395819939</v>
      </c>
      <c r="H160" s="26">
        <v>10.67055332068148</v>
      </c>
      <c r="I160" s="126">
        <f t="shared" si="18"/>
        <v>69.698018287141707</v>
      </c>
      <c r="J160" s="124"/>
      <c r="K160" s="124"/>
      <c r="L160" s="122"/>
      <c r="M160" s="122"/>
      <c r="N160" s="122"/>
      <c r="O160" s="122"/>
      <c r="P160" s="122"/>
      <c r="Q160" s="122"/>
      <c r="R160" s="122"/>
      <c r="S160" s="6"/>
      <c r="T160" s="6"/>
      <c r="U160" s="6"/>
      <c r="V160" s="6"/>
      <c r="W160" s="6"/>
      <c r="X160" s="6"/>
      <c r="Y160" s="6"/>
      <c r="Z160" s="6"/>
    </row>
    <row r="161" spans="1:26" x14ac:dyDescent="0.25">
      <c r="A161" s="107" t="s">
        <v>38</v>
      </c>
      <c r="B161" s="107" t="s">
        <v>126</v>
      </c>
      <c r="C161" s="26">
        <v>42.2258</v>
      </c>
      <c r="D161" s="26">
        <v>82.997600000000006</v>
      </c>
      <c r="E161" s="26">
        <v>32.523899999999998</v>
      </c>
      <c r="F161" s="26">
        <v>73.845799999999997</v>
      </c>
      <c r="G161" s="26">
        <v>3.9427089710177716</v>
      </c>
      <c r="H161" s="26">
        <v>10.492883782098477</v>
      </c>
      <c r="I161" s="126">
        <f t="shared" si="18"/>
        <v>70.783707547744001</v>
      </c>
      <c r="J161" s="124"/>
      <c r="K161" s="124"/>
      <c r="L161" s="122"/>
      <c r="M161" s="122"/>
      <c r="N161" s="122"/>
      <c r="O161" s="122"/>
      <c r="P161" s="122"/>
      <c r="Q161" s="122"/>
      <c r="R161" s="122"/>
      <c r="S161" s="6"/>
      <c r="T161" s="6"/>
      <c r="U161" s="6"/>
      <c r="V161" s="6"/>
      <c r="W161" s="6"/>
      <c r="X161" s="6"/>
      <c r="Y161" s="6"/>
      <c r="Z161" s="6"/>
    </row>
    <row r="162" spans="1:26" x14ac:dyDescent="0.25">
      <c r="A162" s="107" t="s">
        <v>38</v>
      </c>
      <c r="B162" s="107" t="s">
        <v>127</v>
      </c>
      <c r="C162" s="26">
        <v>43.831200000000003</v>
      </c>
      <c r="D162" s="26">
        <v>85.337999999999994</v>
      </c>
      <c r="E162" s="26">
        <v>32.120100000000001</v>
      </c>
      <c r="F162" s="26">
        <v>72.408900000000003</v>
      </c>
      <c r="G162" s="26">
        <v>4.0120558073187338</v>
      </c>
      <c r="H162" s="26">
        <v>10.789814663098444</v>
      </c>
      <c r="I162" s="126">
        <f>D162-(22/7)*(0.5*G162)^2</f>
        <v>72.690677870611438</v>
      </c>
      <c r="J162" s="124"/>
      <c r="K162" s="124"/>
      <c r="L162" s="122"/>
      <c r="M162" s="122"/>
      <c r="N162" s="122"/>
      <c r="O162" s="122"/>
      <c r="P162" s="122"/>
      <c r="Q162" s="122"/>
      <c r="R162" s="122"/>
      <c r="S162" s="6"/>
      <c r="T162" s="6"/>
      <c r="U162" s="6"/>
      <c r="V162" s="6"/>
      <c r="W162" s="6"/>
      <c r="X162" s="6"/>
      <c r="Y162" s="6"/>
      <c r="Z162" s="6"/>
    </row>
    <row r="163" spans="1:26" x14ac:dyDescent="0.25"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6"/>
      <c r="T163" s="6"/>
      <c r="U163" s="6"/>
      <c r="V163" s="6"/>
      <c r="W163" s="6"/>
      <c r="X163" s="6"/>
      <c r="Y163" s="6"/>
      <c r="Z163" s="6"/>
    </row>
    <row r="164" spans="1:26" x14ac:dyDescent="0.25">
      <c r="B164" s="3" t="s">
        <v>4</v>
      </c>
      <c r="C164" s="26">
        <f>AVERAGE(C158:C162)</f>
        <v>39.491280000000003</v>
      </c>
      <c r="D164" s="26">
        <f t="shared" ref="D164:I164" si="19">AVERAGE(D158:D162)</f>
        <v>81.804140000000004</v>
      </c>
      <c r="E164" s="26">
        <f t="shared" si="19"/>
        <v>28.18</v>
      </c>
      <c r="F164" s="26">
        <f t="shared" si="19"/>
        <v>68.309300000000007</v>
      </c>
      <c r="G164" s="26">
        <f t="shared" si="19"/>
        <v>3.742262511866727</v>
      </c>
      <c r="H164" s="26">
        <f t="shared" si="19"/>
        <v>10.795447657794639</v>
      </c>
      <c r="I164" s="26">
        <f t="shared" si="19"/>
        <v>70.701024773242281</v>
      </c>
      <c r="J164" s="26"/>
      <c r="K164" s="26"/>
      <c r="L164" s="122"/>
      <c r="M164" s="122"/>
      <c r="N164" s="122"/>
      <c r="O164" s="122"/>
      <c r="P164" s="122"/>
      <c r="Q164" s="122"/>
      <c r="R164" s="122"/>
      <c r="S164" s="6"/>
      <c r="T164" s="6"/>
      <c r="U164" s="6"/>
      <c r="V164" s="6"/>
      <c r="W164" s="6"/>
      <c r="X164" s="6"/>
      <c r="Y164" s="6"/>
      <c r="Z164" s="6"/>
    </row>
    <row r="165" spans="1:26" x14ac:dyDescent="0.25">
      <c r="B165" s="3" t="s">
        <v>5</v>
      </c>
      <c r="C165" s="26">
        <f>(STDEV(C158:C162)/SQRT(COUNT(C158:C162)))</f>
        <v>2.1214035303072478</v>
      </c>
      <c r="D165" s="26">
        <f t="shared" ref="D165:I165" si="20">(STDEV(D158:D162)/SQRT(COUNT(D158:D162)))</f>
        <v>1.3213789591180862</v>
      </c>
      <c r="E165" s="26">
        <f t="shared" si="20"/>
        <v>2.3799880556422961</v>
      </c>
      <c r="F165" s="26">
        <f t="shared" si="20"/>
        <v>2.7421488659443711</v>
      </c>
      <c r="G165" s="26">
        <f t="shared" si="20"/>
        <v>0.17798093549938387</v>
      </c>
      <c r="H165" s="26">
        <f t="shared" si="20"/>
        <v>0.16273096555062333</v>
      </c>
      <c r="I165" s="26">
        <f t="shared" si="20"/>
        <v>0.54706468031094735</v>
      </c>
      <c r="J165" s="26"/>
      <c r="K165" s="26"/>
      <c r="L165" s="122"/>
      <c r="M165" s="122"/>
      <c r="N165" s="122"/>
      <c r="O165" s="122"/>
      <c r="P165" s="122"/>
      <c r="Q165" s="122"/>
      <c r="R165" s="122"/>
      <c r="S165" s="6"/>
      <c r="T165" s="6"/>
      <c r="U165" s="6"/>
      <c r="V165" s="6"/>
      <c r="W165" s="6"/>
      <c r="X165" s="6"/>
      <c r="Y165" s="6"/>
      <c r="Z165" s="6"/>
    </row>
    <row r="166" spans="1:26" x14ac:dyDescent="0.25"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6.5" thickBot="1" x14ac:dyDescent="0.3"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x14ac:dyDescent="0.25">
      <c r="A168" s="132" t="s">
        <v>12</v>
      </c>
      <c r="B168" s="133"/>
      <c r="C168" s="1" t="s">
        <v>265</v>
      </c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6.5" thickBot="1" x14ac:dyDescent="0.3">
      <c r="A169" s="134"/>
      <c r="B169" s="135"/>
      <c r="C169" s="107"/>
      <c r="D169" s="107"/>
      <c r="E169" s="107"/>
      <c r="F169" s="107"/>
      <c r="G169" s="107"/>
      <c r="H169" s="107"/>
      <c r="I169" s="107"/>
      <c r="J169" s="107"/>
      <c r="K169" s="122"/>
      <c r="L169" s="122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x14ac:dyDescent="0.25">
      <c r="A170" s="1" t="s">
        <v>1</v>
      </c>
      <c r="B170" s="3" t="s">
        <v>2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x14ac:dyDescent="0.25">
      <c r="C171" s="9" t="s">
        <v>20</v>
      </c>
      <c r="D171" s="9" t="s">
        <v>22</v>
      </c>
      <c r="E171" s="8" t="s">
        <v>21</v>
      </c>
      <c r="F171" s="8" t="s">
        <v>23</v>
      </c>
      <c r="G171" s="3" t="s">
        <v>33</v>
      </c>
      <c r="H171" s="1" t="s">
        <v>35</v>
      </c>
      <c r="I171" s="3" t="s">
        <v>170</v>
      </c>
      <c r="J171" s="3"/>
      <c r="L171" s="3"/>
      <c r="M171" s="3"/>
      <c r="N171" s="3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x14ac:dyDescent="0.25">
      <c r="A172" s="107" t="s">
        <v>165</v>
      </c>
      <c r="B172" s="107" t="s">
        <v>124</v>
      </c>
      <c r="C172" s="26">
        <v>26.1736</v>
      </c>
      <c r="D172" s="26">
        <v>64.210099999999997</v>
      </c>
      <c r="E172" s="26">
        <v>18.271699999999999</v>
      </c>
      <c r="F172" s="26">
        <v>52.72</v>
      </c>
      <c r="G172" s="28">
        <v>3.1530890647109877</v>
      </c>
      <c r="H172" s="28">
        <v>9.8710098735747671</v>
      </c>
      <c r="I172" s="26">
        <f>D172-(22/7)*(0.5*G172)^2</f>
        <v>56.398551632142848</v>
      </c>
      <c r="J172" s="122"/>
      <c r="K172" s="12"/>
      <c r="L172" s="12"/>
      <c r="M172" s="12"/>
      <c r="N172" s="12"/>
      <c r="O172" s="107"/>
      <c r="T172" s="107"/>
      <c r="U172" s="107"/>
      <c r="V172" s="107"/>
      <c r="W172" s="107"/>
      <c r="X172" s="107"/>
      <c r="Y172" s="107"/>
      <c r="Z172" s="107"/>
    </row>
    <row r="173" spans="1:26" x14ac:dyDescent="0.25">
      <c r="A173" s="107" t="s">
        <v>38</v>
      </c>
      <c r="B173" s="107" t="s">
        <v>121</v>
      </c>
      <c r="C173" s="28">
        <v>33.255499999999998</v>
      </c>
      <c r="D173" s="28">
        <v>72.014300000000006</v>
      </c>
      <c r="E173" s="26">
        <v>24.525700000000001</v>
      </c>
      <c r="F173" s="26">
        <v>60.335000000000001</v>
      </c>
      <c r="G173" s="28">
        <v>3.2830774717609081</v>
      </c>
      <c r="H173" s="28">
        <v>10.169351746218684</v>
      </c>
      <c r="I173" s="26">
        <f t="shared" ref="I173:I175" si="21">D173-(22/7)*(0.5*G173)^2</f>
        <v>63.545401818469728</v>
      </c>
      <c r="J173" s="122"/>
      <c r="K173" s="12"/>
      <c r="L173" s="12"/>
      <c r="M173" s="12"/>
      <c r="N173" s="12"/>
      <c r="O173" s="107"/>
      <c r="T173" s="107"/>
      <c r="U173" s="107"/>
      <c r="V173" s="107"/>
      <c r="W173" s="107"/>
      <c r="X173" s="107"/>
      <c r="Y173" s="107"/>
      <c r="Z173" s="107"/>
    </row>
    <row r="174" spans="1:26" x14ac:dyDescent="0.25">
      <c r="A174" s="107" t="s">
        <v>38</v>
      </c>
      <c r="B174" s="107" t="s">
        <v>122</v>
      </c>
      <c r="C174" s="28">
        <v>30.156600000000001</v>
      </c>
      <c r="D174" s="28">
        <v>68.344099999999997</v>
      </c>
      <c r="E174" s="26">
        <v>22.7712</v>
      </c>
      <c r="F174" s="26">
        <v>57.697600000000001</v>
      </c>
      <c r="G174" s="28">
        <v>3.5027640833193407</v>
      </c>
      <c r="H174" s="28">
        <v>10.069847831375727</v>
      </c>
      <c r="I174" s="26">
        <f t="shared" si="21"/>
        <v>58.703891538763443</v>
      </c>
      <c r="J174" s="122"/>
      <c r="K174" s="12"/>
      <c r="L174" s="12"/>
      <c r="M174" s="12"/>
      <c r="N174" s="12"/>
      <c r="O174" s="107"/>
      <c r="T174" s="107"/>
      <c r="U174" s="107"/>
      <c r="V174" s="107"/>
      <c r="W174" s="107"/>
      <c r="X174" s="107"/>
      <c r="Y174" s="107"/>
      <c r="Z174" s="107"/>
    </row>
    <row r="175" spans="1:26" x14ac:dyDescent="0.25">
      <c r="A175" s="107" t="s">
        <v>38</v>
      </c>
      <c r="B175" s="107" t="s">
        <v>123</v>
      </c>
      <c r="C175" s="28">
        <v>39.526200000000003</v>
      </c>
      <c r="D175" s="28">
        <v>82.75</v>
      </c>
      <c r="E175" s="26">
        <v>27.166799999999999</v>
      </c>
      <c r="F175" s="26">
        <v>68.459599999999995</v>
      </c>
      <c r="G175" s="28">
        <v>3.5579432059548117</v>
      </c>
      <c r="H175" s="28">
        <v>11.216468155636488</v>
      </c>
      <c r="I175" s="26">
        <f t="shared" si="21"/>
        <v>72.803674398228566</v>
      </c>
      <c r="J175" s="122"/>
      <c r="K175" s="12"/>
      <c r="L175" s="12"/>
      <c r="M175" s="12"/>
      <c r="N175" s="12"/>
      <c r="O175" s="107"/>
      <c r="T175" s="107"/>
      <c r="U175" s="107"/>
      <c r="V175" s="107"/>
      <c r="W175" s="107"/>
      <c r="X175" s="107"/>
      <c r="Y175" s="107"/>
      <c r="Z175" s="107"/>
    </row>
    <row r="176" spans="1:26" x14ac:dyDescent="0.25">
      <c r="C176" s="26"/>
      <c r="D176" s="26"/>
      <c r="E176" s="26"/>
      <c r="F176" s="26"/>
      <c r="G176" s="26"/>
      <c r="H176" s="26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x14ac:dyDescent="0.25">
      <c r="B177" s="3" t="s">
        <v>4</v>
      </c>
      <c r="C177" s="26">
        <f>AVERAGE(C172:C175)</f>
        <v>32.277974999999998</v>
      </c>
      <c r="D177" s="26">
        <f t="shared" ref="D177:I177" si="22">AVERAGE(D172:D175)</f>
        <v>71.829624999999993</v>
      </c>
      <c r="E177" s="26">
        <f t="shared" si="22"/>
        <v>23.18385</v>
      </c>
      <c r="F177" s="26">
        <f t="shared" si="22"/>
        <v>59.803049999999999</v>
      </c>
      <c r="G177" s="26">
        <f t="shared" si="22"/>
        <v>3.3742184564365121</v>
      </c>
      <c r="H177" s="26">
        <f t="shared" si="22"/>
        <v>10.331669401701415</v>
      </c>
      <c r="I177" s="26">
        <f t="shared" si="22"/>
        <v>62.862879846901151</v>
      </c>
      <c r="J177" s="26"/>
      <c r="K177" s="26"/>
      <c r="L177" s="4"/>
      <c r="M177" s="4"/>
      <c r="N177" s="4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x14ac:dyDescent="0.25">
      <c r="B178" s="3" t="s">
        <v>5</v>
      </c>
      <c r="C178" s="26">
        <f>(STDEV(C172:C175)/SQRT(COUNT(C172:C175)))</f>
        <v>2.8174448649959043</v>
      </c>
      <c r="D178" s="26">
        <f t="shared" ref="D178:I178" si="23">(STDEV(D172:D175)/SQRT(COUNT(D172:D175)))</f>
        <v>3.9738178614054527</v>
      </c>
      <c r="E178" s="26">
        <f t="shared" si="23"/>
        <v>1.8700256185856563</v>
      </c>
      <c r="F178" s="26">
        <f t="shared" si="23"/>
        <v>3.289140537561952</v>
      </c>
      <c r="G178" s="26">
        <f t="shared" si="23"/>
        <v>9.4641273919293278E-2</v>
      </c>
      <c r="H178" s="26">
        <f t="shared" si="23"/>
        <v>0.30138203770133998</v>
      </c>
      <c r="I178" s="26">
        <f t="shared" si="23"/>
        <v>3.6328358478457883</v>
      </c>
      <c r="J178" s="26"/>
      <c r="K178" s="26"/>
      <c r="L178" s="4"/>
      <c r="M178" s="4"/>
      <c r="N178" s="4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x14ac:dyDescent="0.25"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6.5" thickBot="1" x14ac:dyDescent="0.3"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x14ac:dyDescent="0.25">
      <c r="A181" s="132" t="s">
        <v>13</v>
      </c>
      <c r="B181" s="133"/>
      <c r="C181" s="1" t="s">
        <v>266</v>
      </c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6.5" thickBot="1" x14ac:dyDescent="0.3">
      <c r="A182" s="134"/>
      <c r="B182" s="135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x14ac:dyDescent="0.25">
      <c r="A183" s="1" t="s">
        <v>1</v>
      </c>
      <c r="B183" s="3" t="s">
        <v>2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x14ac:dyDescent="0.25">
      <c r="C184" s="9" t="s">
        <v>20</v>
      </c>
      <c r="D184" s="9" t="s">
        <v>22</v>
      </c>
      <c r="E184" s="8" t="s">
        <v>21</v>
      </c>
      <c r="F184" s="8" t="s">
        <v>23</v>
      </c>
      <c r="G184" s="3" t="s">
        <v>33</v>
      </c>
      <c r="H184" s="1" t="s">
        <v>35</v>
      </c>
      <c r="I184" s="3" t="s">
        <v>170</v>
      </c>
      <c r="J184" s="3"/>
      <c r="K184" s="3"/>
      <c r="L184" s="3"/>
      <c r="M184" s="3"/>
      <c r="N184" s="3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x14ac:dyDescent="0.25">
      <c r="A185" s="107" t="s">
        <v>38</v>
      </c>
      <c r="B185" s="107" t="s">
        <v>120</v>
      </c>
      <c r="C185" s="26">
        <v>32.856699999999996</v>
      </c>
      <c r="D185" s="26">
        <v>73.174800000000005</v>
      </c>
      <c r="E185" s="26">
        <v>25.756399999999999</v>
      </c>
      <c r="F185" s="26">
        <v>62.3855</v>
      </c>
      <c r="G185" s="30">
        <v>3.481666149</v>
      </c>
      <c r="H185" s="28">
        <v>10.645240152569315</v>
      </c>
      <c r="I185" s="26">
        <f>D185-(22/7)*(0.5*G185)^2</f>
        <v>63.650372078284477</v>
      </c>
      <c r="J185" s="122"/>
      <c r="K185" s="13"/>
      <c r="L185" s="13"/>
      <c r="M185" s="13"/>
      <c r="N185" s="13"/>
      <c r="O185" s="107"/>
      <c r="T185" s="107"/>
      <c r="U185" s="107"/>
      <c r="V185" s="107"/>
      <c r="W185" s="107"/>
      <c r="X185" s="107"/>
      <c r="Y185" s="107"/>
      <c r="Z185" s="107"/>
    </row>
    <row r="186" spans="1:26" x14ac:dyDescent="0.25">
      <c r="A186" s="107" t="s">
        <v>38</v>
      </c>
      <c r="B186" s="107" t="s">
        <v>103</v>
      </c>
      <c r="C186" s="28">
        <v>34.815100000000001</v>
      </c>
      <c r="D186" s="28">
        <v>86.716899999999995</v>
      </c>
      <c r="E186" s="26">
        <v>27.4267</v>
      </c>
      <c r="F186" s="26">
        <v>70.364400000000003</v>
      </c>
      <c r="G186" s="28">
        <v>3.7080964249512194</v>
      </c>
      <c r="H186" s="28">
        <v>12.062950142904786</v>
      </c>
      <c r="I186" s="26">
        <f t="shared" ref="I186:I190" si="24">D186-(22/7)*(0.5*G186)^2</f>
        <v>75.913344995421696</v>
      </c>
      <c r="J186" s="122"/>
      <c r="K186" s="13"/>
      <c r="L186" s="124"/>
      <c r="M186" s="27"/>
      <c r="N186" s="27"/>
      <c r="O186" s="107"/>
      <c r="T186" s="107"/>
      <c r="U186" s="107"/>
      <c r="V186" s="107"/>
      <c r="W186" s="107"/>
      <c r="X186" s="107"/>
      <c r="Y186" s="107"/>
      <c r="Z186" s="107"/>
    </row>
    <row r="187" spans="1:26" x14ac:dyDescent="0.25">
      <c r="A187" s="107" t="s">
        <v>38</v>
      </c>
      <c r="B187" s="107" t="s">
        <v>104</v>
      </c>
      <c r="C187" s="28">
        <v>43.374400000000001</v>
      </c>
      <c r="D187" s="28">
        <v>105.023</v>
      </c>
      <c r="E187" s="26">
        <v>33.6631</v>
      </c>
      <c r="F187" s="26">
        <v>78.955600000000004</v>
      </c>
      <c r="G187" s="28">
        <v>3.7349397273316201</v>
      </c>
      <c r="H187" s="28">
        <v>12.647921338161179</v>
      </c>
      <c r="I187" s="26">
        <f t="shared" si="24"/>
        <v>94.062462683228574</v>
      </c>
      <c r="J187" s="122"/>
      <c r="K187" s="13"/>
      <c r="L187" s="124"/>
      <c r="M187" s="27"/>
      <c r="N187" s="27"/>
      <c r="O187" s="107"/>
      <c r="T187" s="107"/>
      <c r="U187" s="107"/>
      <c r="V187" s="107"/>
      <c r="W187" s="107"/>
      <c r="X187" s="107"/>
      <c r="Y187" s="107"/>
      <c r="Z187" s="107"/>
    </row>
    <row r="188" spans="1:26" x14ac:dyDescent="0.25">
      <c r="A188" s="107" t="s">
        <v>38</v>
      </c>
      <c r="B188" s="107" t="s">
        <v>105</v>
      </c>
      <c r="C188" s="28">
        <v>39.176499999999997</v>
      </c>
      <c r="D188" s="28">
        <v>84.296899999999994</v>
      </c>
      <c r="E188" s="26">
        <v>28.597300000000001</v>
      </c>
      <c r="F188" s="26">
        <v>69.472200000000001</v>
      </c>
      <c r="G188" s="28">
        <v>3.6662085708219081</v>
      </c>
      <c r="H188" s="28">
        <v>11.994884197098902</v>
      </c>
      <c r="I188" s="26">
        <f t="shared" si="24"/>
        <v>73.7360472762537</v>
      </c>
      <c r="J188" s="122"/>
      <c r="K188" s="13"/>
      <c r="L188" s="124"/>
      <c r="M188" s="27"/>
      <c r="N188" s="27"/>
      <c r="O188" s="107"/>
      <c r="T188" s="107"/>
      <c r="U188" s="107"/>
      <c r="V188" s="107"/>
      <c r="W188" s="107"/>
      <c r="X188" s="107"/>
      <c r="Y188" s="107"/>
      <c r="Z188" s="107"/>
    </row>
    <row r="189" spans="1:26" x14ac:dyDescent="0.25">
      <c r="A189" s="107" t="s">
        <v>38</v>
      </c>
      <c r="B189" s="107" t="s">
        <v>106</v>
      </c>
      <c r="C189" s="28">
        <v>42.890300000000003</v>
      </c>
      <c r="D189" s="28">
        <v>96.756699999999995</v>
      </c>
      <c r="E189" s="26">
        <v>31.918600000000001</v>
      </c>
      <c r="F189" s="26">
        <v>77.305999999999997</v>
      </c>
      <c r="G189" s="28">
        <v>4.0283153436701067</v>
      </c>
      <c r="H189" s="28">
        <v>11.736851862927567</v>
      </c>
      <c r="I189" s="26">
        <f t="shared" si="24"/>
        <v>84.006659315105125</v>
      </c>
      <c r="J189" s="122"/>
      <c r="K189" s="13"/>
      <c r="L189" s="124"/>
      <c r="M189" s="27"/>
      <c r="N189" s="27"/>
      <c r="O189" s="107"/>
      <c r="T189" s="107"/>
      <c r="U189" s="107"/>
      <c r="V189" s="107"/>
      <c r="W189" s="107"/>
      <c r="X189" s="107"/>
      <c r="Y189" s="107"/>
      <c r="Z189" s="107"/>
    </row>
    <row r="190" spans="1:26" x14ac:dyDescent="0.25">
      <c r="A190" s="107" t="s">
        <v>38</v>
      </c>
      <c r="B190" s="107" t="s">
        <v>107</v>
      </c>
      <c r="C190" s="28">
        <v>39.892299999999999</v>
      </c>
      <c r="D190" s="28">
        <v>85.909000000000006</v>
      </c>
      <c r="E190" s="26">
        <v>31.580300000000001</v>
      </c>
      <c r="F190" s="26">
        <v>76.871399999999994</v>
      </c>
      <c r="G190" s="28">
        <v>3.4208706149166184</v>
      </c>
      <c r="H190" s="28">
        <v>12.784816488492378</v>
      </c>
      <c r="I190" s="26">
        <f t="shared" si="24"/>
        <v>76.714291899714283</v>
      </c>
      <c r="J190" s="122"/>
      <c r="K190" s="13"/>
      <c r="L190" s="124"/>
      <c r="M190" s="27"/>
      <c r="N190" s="27"/>
      <c r="O190" s="107"/>
      <c r="T190" s="107"/>
      <c r="U190" s="107"/>
      <c r="V190" s="107"/>
      <c r="W190" s="107"/>
      <c r="X190" s="107"/>
      <c r="Y190" s="107"/>
      <c r="Z190" s="107"/>
    </row>
    <row r="191" spans="1:26" x14ac:dyDescent="0.25">
      <c r="A191" s="107" t="s">
        <v>38</v>
      </c>
      <c r="B191" s="107" t="s">
        <v>108</v>
      </c>
      <c r="C191" s="28">
        <v>38.023699999999998</v>
      </c>
      <c r="D191" s="28">
        <v>80.196899999999999</v>
      </c>
      <c r="E191" s="26">
        <v>31.291899999999998</v>
      </c>
      <c r="F191" s="26">
        <v>72.491200000000006</v>
      </c>
      <c r="G191" s="28">
        <v>3.3617111351476958</v>
      </c>
      <c r="H191" s="28">
        <v>11.567298554442313</v>
      </c>
      <c r="I191" s="26">
        <f>D191-(22/7)*(0.5*G191)^2</f>
        <v>71.317462905861703</v>
      </c>
      <c r="J191" s="122"/>
      <c r="K191" s="13"/>
      <c r="L191" s="13"/>
      <c r="M191" s="13"/>
      <c r="N191" s="13"/>
      <c r="O191" s="107"/>
      <c r="T191" s="107"/>
      <c r="U191" s="107"/>
      <c r="V191" s="107"/>
      <c r="W191" s="107"/>
      <c r="X191" s="107"/>
      <c r="Y191" s="107"/>
      <c r="Z191" s="107"/>
    </row>
    <row r="192" spans="1:26" x14ac:dyDescent="0.25">
      <c r="C192" s="26"/>
      <c r="D192" s="26"/>
      <c r="E192" s="26"/>
      <c r="F192" s="26"/>
      <c r="G192" s="26"/>
      <c r="H192" s="26"/>
      <c r="I192" s="107"/>
      <c r="J192" s="107"/>
      <c r="K192" s="6"/>
      <c r="L192" s="6"/>
      <c r="M192" s="6"/>
      <c r="N192" s="6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x14ac:dyDescent="0.25">
      <c r="B193" s="3" t="s">
        <v>4</v>
      </c>
      <c r="C193" s="26">
        <f>AVERAGE(C185:C191)</f>
        <v>38.718428571428568</v>
      </c>
      <c r="D193" s="26">
        <f t="shared" ref="D193:I193" si="25">AVERAGE(D185:D191)</f>
        <v>87.439171428571427</v>
      </c>
      <c r="E193" s="26">
        <f t="shared" si="25"/>
        <v>30.033471428571428</v>
      </c>
      <c r="F193" s="26">
        <f t="shared" si="25"/>
        <v>72.549471428571422</v>
      </c>
      <c r="G193" s="26">
        <f t="shared" si="25"/>
        <v>3.6288297094055957</v>
      </c>
      <c r="H193" s="26">
        <f t="shared" si="25"/>
        <v>11.919994676656634</v>
      </c>
      <c r="I193" s="26">
        <f t="shared" si="25"/>
        <v>77.057234450552798</v>
      </c>
      <c r="J193" s="26"/>
      <c r="K193" s="26"/>
      <c r="L193" s="6"/>
      <c r="M193" s="6"/>
      <c r="N193" s="6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x14ac:dyDescent="0.25">
      <c r="B194" s="3" t="s">
        <v>5</v>
      </c>
      <c r="C194" s="26">
        <f>(STDEV(C185:C191)/SQRT(COUNT(C185:C191)))</f>
        <v>1.469927665002648</v>
      </c>
      <c r="D194" s="26">
        <f t="shared" ref="D194:I194" si="26">(STDEV(D185:D191)/SQRT(COUNT(D185:D191)))</f>
        <v>3.9781161010203157</v>
      </c>
      <c r="E194" s="26">
        <f t="shared" si="26"/>
        <v>1.0674337277776447</v>
      </c>
      <c r="F194" s="26">
        <f t="shared" si="26"/>
        <v>2.1816112506382894</v>
      </c>
      <c r="G194" s="26">
        <f t="shared" si="26"/>
        <v>8.6572970950694397E-2</v>
      </c>
      <c r="H194" s="26">
        <f t="shared" si="26"/>
        <v>0.2710988941803964</v>
      </c>
      <c r="I194" s="26">
        <f t="shared" si="26"/>
        <v>3.6600078264719036</v>
      </c>
      <c r="J194" s="26"/>
      <c r="K194" s="26"/>
      <c r="L194" s="6"/>
      <c r="M194" s="6"/>
      <c r="N194" s="6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x14ac:dyDescent="0.25"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6.5" thickBot="1" x14ac:dyDescent="0.3"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x14ac:dyDescent="0.25">
      <c r="A197" s="132" t="s">
        <v>14</v>
      </c>
      <c r="B197" s="133"/>
      <c r="C197" s="1" t="s">
        <v>268</v>
      </c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6.5" thickBot="1" x14ac:dyDescent="0.3">
      <c r="A198" s="134"/>
      <c r="B198" s="135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x14ac:dyDescent="0.25">
      <c r="A199" s="1" t="s">
        <v>1</v>
      </c>
      <c r="B199" s="3" t="s">
        <v>2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x14ac:dyDescent="0.25">
      <c r="C200" s="9" t="s">
        <v>20</v>
      </c>
      <c r="D200" s="9" t="s">
        <v>22</v>
      </c>
      <c r="E200" s="8" t="s">
        <v>21</v>
      </c>
      <c r="F200" s="8" t="s">
        <v>23</v>
      </c>
      <c r="G200" s="3" t="s">
        <v>33</v>
      </c>
      <c r="H200" s="1" t="s">
        <v>35</v>
      </c>
      <c r="I200" s="3" t="s">
        <v>170</v>
      </c>
      <c r="J200" s="3"/>
      <c r="K200" s="7"/>
      <c r="L200" s="3"/>
      <c r="M200" s="3"/>
      <c r="N200" s="3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x14ac:dyDescent="0.25">
      <c r="A201" s="106" t="s">
        <v>165</v>
      </c>
      <c r="B201" s="107" t="s">
        <v>102</v>
      </c>
      <c r="C201" s="26">
        <v>24.074400000000001</v>
      </c>
      <c r="D201" s="26">
        <v>69.061599999999999</v>
      </c>
      <c r="E201" s="26">
        <v>14.006600000000001</v>
      </c>
      <c r="F201" s="26">
        <v>58.221499999999999</v>
      </c>
      <c r="G201" s="28">
        <v>4.115279389057318</v>
      </c>
      <c r="H201" s="28">
        <v>11.442762973380676</v>
      </c>
      <c r="I201" s="26">
        <f>D201-(22/7)*(0.5*G201)^2</f>
        <v>55.755116503571443</v>
      </c>
      <c r="J201" s="122"/>
      <c r="K201" s="122"/>
      <c r="L201" s="122"/>
      <c r="M201" s="122"/>
      <c r="N201" s="122"/>
      <c r="O201" s="107"/>
      <c r="T201" s="107"/>
      <c r="U201" s="107"/>
      <c r="V201" s="107"/>
      <c r="W201" s="107"/>
      <c r="X201" s="107"/>
      <c r="Y201" s="107"/>
      <c r="Z201" s="107"/>
    </row>
    <row r="202" spans="1:26" x14ac:dyDescent="0.25">
      <c r="A202" s="106" t="s">
        <v>165</v>
      </c>
      <c r="B202" s="107" t="s">
        <v>118</v>
      </c>
      <c r="C202" s="26">
        <v>23.251300000000001</v>
      </c>
      <c r="D202" s="26">
        <v>68.269099999999995</v>
      </c>
      <c r="E202" s="26">
        <v>11.847899999999999</v>
      </c>
      <c r="F202" s="26">
        <v>44.700600000000001</v>
      </c>
      <c r="G202" s="28">
        <v>3.6624950580171429</v>
      </c>
      <c r="H202" s="28">
        <v>10.619076898829979</v>
      </c>
      <c r="I202" s="26">
        <f t="shared" ref="I202:I207" si="27">D202-(22/7)*(0.5*G202)^2</f>
        <v>57.729630674999996</v>
      </c>
      <c r="J202" s="122"/>
      <c r="K202" s="122"/>
      <c r="L202" s="122"/>
      <c r="M202" s="122"/>
      <c r="N202" s="122"/>
      <c r="O202" s="107"/>
      <c r="T202" s="107"/>
      <c r="U202" s="107"/>
      <c r="V202" s="107"/>
      <c r="W202" s="107"/>
      <c r="X202" s="107"/>
      <c r="Y202" s="107"/>
      <c r="Z202" s="107"/>
    </row>
    <row r="203" spans="1:26" x14ac:dyDescent="0.25">
      <c r="A203" s="106" t="s">
        <v>165</v>
      </c>
      <c r="B203" s="107" t="s">
        <v>119</v>
      </c>
      <c r="C203" s="26">
        <v>20.821300000000001</v>
      </c>
      <c r="D203" s="26">
        <v>59.865099999999998</v>
      </c>
      <c r="E203" s="26">
        <v>11.244999999999999</v>
      </c>
      <c r="F203" s="26">
        <v>42.258800000000001</v>
      </c>
      <c r="G203" s="28">
        <v>2.9628055167357852</v>
      </c>
      <c r="H203" s="28">
        <v>11.429099550252008</v>
      </c>
      <c r="I203" s="26">
        <f t="shared" si="27"/>
        <v>52.967929869285712</v>
      </c>
      <c r="J203" s="122"/>
      <c r="K203" s="122"/>
      <c r="L203" s="122"/>
      <c r="M203" s="122"/>
      <c r="N203" s="122"/>
      <c r="O203" s="107"/>
      <c r="T203" s="107"/>
      <c r="U203" s="107"/>
      <c r="V203" s="107"/>
      <c r="W203" s="107"/>
      <c r="X203" s="107"/>
      <c r="Y203" s="107"/>
      <c r="Z203" s="107"/>
    </row>
    <row r="204" spans="1:26" x14ac:dyDescent="0.25">
      <c r="A204" s="107" t="s">
        <v>89</v>
      </c>
      <c r="B204" s="107" t="s">
        <v>109</v>
      </c>
      <c r="C204" s="28">
        <v>31.175799999999999</v>
      </c>
      <c r="D204" s="28">
        <v>72.981999999999999</v>
      </c>
      <c r="E204" s="28">
        <v>20.375399999999999</v>
      </c>
      <c r="F204" s="26">
        <v>56.2744</v>
      </c>
      <c r="G204" s="28">
        <v>3.239550584942303</v>
      </c>
      <c r="H204" s="28">
        <v>11.017157768310302</v>
      </c>
      <c r="I204" s="26">
        <f t="shared" si="27"/>
        <v>64.736173720257128</v>
      </c>
      <c r="J204" s="122"/>
      <c r="K204" s="122"/>
      <c r="L204" s="124"/>
      <c r="M204" s="124"/>
      <c r="N204" s="122"/>
      <c r="O204" s="122"/>
      <c r="P204" s="124"/>
      <c r="R204" s="124"/>
      <c r="S204" s="124"/>
      <c r="T204" s="107"/>
      <c r="U204" s="107"/>
      <c r="V204" s="107"/>
      <c r="W204" s="107"/>
      <c r="X204" s="107"/>
      <c r="Y204" s="107"/>
      <c r="Z204" s="107"/>
    </row>
    <row r="205" spans="1:26" x14ac:dyDescent="0.25">
      <c r="A205" s="107" t="s">
        <v>89</v>
      </c>
      <c r="B205" s="107" t="s">
        <v>110</v>
      </c>
      <c r="C205" s="28">
        <v>30.8337</v>
      </c>
      <c r="D205" s="28">
        <v>74.849000000000004</v>
      </c>
      <c r="E205" s="28">
        <v>20.063400000000001</v>
      </c>
      <c r="F205" s="26">
        <v>58.1327</v>
      </c>
      <c r="G205" s="28">
        <v>2.9044285306407542</v>
      </c>
      <c r="H205" s="28">
        <v>11.784168014116695</v>
      </c>
      <c r="I205" s="26">
        <f t="shared" si="27"/>
        <v>68.220946001028565</v>
      </c>
      <c r="J205" s="122"/>
      <c r="K205" s="122"/>
      <c r="L205" s="124"/>
      <c r="M205" s="124"/>
      <c r="N205" s="122"/>
      <c r="O205" s="107"/>
      <c r="R205" s="124"/>
      <c r="S205" s="124"/>
      <c r="T205" s="107"/>
      <c r="U205" s="107"/>
      <c r="V205" s="107"/>
      <c r="W205" s="107"/>
      <c r="X205" s="107"/>
      <c r="Y205" s="107"/>
      <c r="Z205" s="107"/>
    </row>
    <row r="206" spans="1:26" x14ac:dyDescent="0.25">
      <c r="A206" s="107" t="s">
        <v>89</v>
      </c>
      <c r="B206" s="107" t="s">
        <v>111</v>
      </c>
      <c r="C206" s="28">
        <v>31.671199999999999</v>
      </c>
      <c r="D206" s="28">
        <v>76.220699999999994</v>
      </c>
      <c r="E206" s="28">
        <v>21.839700000000001</v>
      </c>
      <c r="F206" s="26">
        <v>61.072000000000003</v>
      </c>
      <c r="G206" s="28">
        <v>2.8686195735928455</v>
      </c>
      <c r="H206" s="28">
        <v>11.689678363291133</v>
      </c>
      <c r="I206" s="26">
        <f t="shared" si="27"/>
        <v>69.755074225857143</v>
      </c>
      <c r="J206" s="122"/>
      <c r="K206" s="122"/>
      <c r="L206" s="124"/>
      <c r="M206" s="124"/>
      <c r="N206" s="122"/>
      <c r="O206" s="107"/>
      <c r="R206" s="124"/>
      <c r="S206" s="124"/>
      <c r="T206" s="107"/>
      <c r="U206" s="107"/>
      <c r="V206" s="107"/>
      <c r="W206" s="107"/>
      <c r="X206" s="107"/>
      <c r="Y206" s="107"/>
      <c r="Z206" s="107"/>
    </row>
    <row r="207" spans="1:26" x14ac:dyDescent="0.25">
      <c r="A207" s="107" t="s">
        <v>89</v>
      </c>
      <c r="B207" s="107" t="s">
        <v>112</v>
      </c>
      <c r="C207" s="28">
        <v>33.061199999999999</v>
      </c>
      <c r="D207" s="28">
        <v>78.691000000000003</v>
      </c>
      <c r="E207" s="28">
        <v>22.470800000000001</v>
      </c>
      <c r="F207" s="26">
        <v>61.151400000000002</v>
      </c>
      <c r="G207" s="28">
        <v>2.4900837917628396</v>
      </c>
      <c r="H207" s="28">
        <v>11.178675897015012</v>
      </c>
      <c r="I207" s="26">
        <f t="shared" si="27"/>
        <v>73.819164986428575</v>
      </c>
      <c r="J207" s="122"/>
      <c r="K207" s="122"/>
      <c r="L207" s="124"/>
      <c r="M207" s="124"/>
      <c r="N207" s="122"/>
      <c r="O207" s="107"/>
      <c r="R207" s="124"/>
      <c r="S207" s="124"/>
      <c r="T207" s="107"/>
      <c r="U207" s="107"/>
      <c r="V207" s="107"/>
      <c r="W207" s="107"/>
      <c r="X207" s="107"/>
      <c r="Y207" s="107"/>
      <c r="Z207" s="107"/>
    </row>
    <row r="208" spans="1:26" x14ac:dyDescent="0.25">
      <c r="C208" s="26"/>
      <c r="D208" s="26"/>
      <c r="E208" s="26"/>
      <c r="F208" s="26"/>
      <c r="G208" s="26"/>
      <c r="H208" s="26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x14ac:dyDescent="0.25">
      <c r="B209" s="3" t="s">
        <v>4</v>
      </c>
      <c r="C209" s="26">
        <f>AVERAGE(C201:C207)</f>
        <v>27.841271428571424</v>
      </c>
      <c r="D209" s="26">
        <f t="shared" ref="D209:I209" si="28">AVERAGE(D201:D207)</f>
        <v>71.419785714285709</v>
      </c>
      <c r="E209" s="26">
        <f t="shared" si="28"/>
        <v>17.406971428571428</v>
      </c>
      <c r="F209" s="26">
        <f t="shared" si="28"/>
        <v>54.54448571428572</v>
      </c>
      <c r="G209" s="26">
        <f t="shared" si="28"/>
        <v>3.1776089206784266</v>
      </c>
      <c r="H209" s="26">
        <f t="shared" si="28"/>
        <v>11.308659923599398</v>
      </c>
      <c r="I209" s="26">
        <f t="shared" si="28"/>
        <v>63.283433711632647</v>
      </c>
      <c r="J209" s="122"/>
      <c r="K209" s="122"/>
      <c r="L209" s="122"/>
      <c r="M209" s="122"/>
      <c r="N209" s="122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x14ac:dyDescent="0.25">
      <c r="B210" s="3" t="s">
        <v>5</v>
      </c>
      <c r="C210" s="26">
        <f>(STDEV(C201:C207)/SQRT(COUNT(C201:C207)))</f>
        <v>1.86781559221746</v>
      </c>
      <c r="D210" s="26">
        <f t="shared" ref="D210:I210" si="29">(STDEV(D201:D207)/SQRT(COUNT(D201:D207)))</f>
        <v>2.3860606184600566</v>
      </c>
      <c r="E210" s="26">
        <f t="shared" si="29"/>
        <v>1.8361146621932694</v>
      </c>
      <c r="F210" s="26">
        <f t="shared" si="29"/>
        <v>2.9418500730976853</v>
      </c>
      <c r="G210" s="26">
        <f t="shared" si="29"/>
        <v>0.2074281568441623</v>
      </c>
      <c r="H210" s="26">
        <f t="shared" si="29"/>
        <v>0.15284340172346408</v>
      </c>
      <c r="I210" s="26">
        <f t="shared" si="29"/>
        <v>2.981303459167445</v>
      </c>
      <c r="J210" s="122"/>
      <c r="K210" s="122"/>
      <c r="L210" s="122"/>
      <c r="M210" s="122"/>
      <c r="N210" s="122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x14ac:dyDescent="0.25"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6.5" thickBot="1" x14ac:dyDescent="0.3"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x14ac:dyDescent="0.25">
      <c r="A213" s="132" t="s">
        <v>15</v>
      </c>
      <c r="B213" s="133"/>
      <c r="C213" s="1" t="s">
        <v>267</v>
      </c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6.5" thickBot="1" x14ac:dyDescent="0.3">
      <c r="A214" s="134"/>
      <c r="B214" s="135"/>
      <c r="C214" s="107"/>
      <c r="D214" s="107"/>
      <c r="E214" s="107"/>
      <c r="F214" s="107"/>
      <c r="G214" s="107"/>
      <c r="H214" s="107"/>
      <c r="I214" s="107"/>
      <c r="J214" s="122"/>
      <c r="K214" s="122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x14ac:dyDescent="0.25">
      <c r="A215" s="1" t="s">
        <v>1</v>
      </c>
      <c r="B215" s="3" t="s">
        <v>2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x14ac:dyDescent="0.25">
      <c r="C216" s="9" t="s">
        <v>20</v>
      </c>
      <c r="D216" s="9" t="s">
        <v>22</v>
      </c>
      <c r="E216" s="8" t="s">
        <v>21</v>
      </c>
      <c r="F216" s="8" t="s">
        <v>23</v>
      </c>
      <c r="G216" s="3" t="s">
        <v>33</v>
      </c>
      <c r="H216" s="1" t="s">
        <v>35</v>
      </c>
      <c r="I216" s="3" t="s">
        <v>170</v>
      </c>
      <c r="J216" s="3"/>
      <c r="K216" s="7"/>
      <c r="L216" s="3"/>
      <c r="M216" s="3"/>
      <c r="N216" s="3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x14ac:dyDescent="0.25">
      <c r="A217" s="106" t="s">
        <v>53</v>
      </c>
      <c r="B217" s="107" t="s">
        <v>117</v>
      </c>
      <c r="C217" s="26">
        <v>14.0039</v>
      </c>
      <c r="D217" s="26">
        <v>46.437199999999997</v>
      </c>
      <c r="E217" s="26">
        <v>6.1072100000000002</v>
      </c>
      <c r="F217" s="26">
        <v>28.271599999999999</v>
      </c>
      <c r="G217" s="28">
        <v>3.31318530340977</v>
      </c>
      <c r="H217" s="28">
        <v>9.0794088048334505</v>
      </c>
      <c r="I217" s="26">
        <f>D217-(22/7)*(0.5*G217)^2</f>
        <v>37.812259614140331</v>
      </c>
      <c r="J217" s="122"/>
      <c r="K217" s="122"/>
      <c r="L217" s="122"/>
      <c r="M217" s="122"/>
      <c r="N217" s="122"/>
      <c r="S217" s="107"/>
      <c r="T217" s="107"/>
      <c r="U217" s="107"/>
      <c r="V217" s="107"/>
      <c r="W217" s="107"/>
      <c r="X217" s="107"/>
      <c r="Y217" s="107"/>
      <c r="Z217" s="107"/>
    </row>
    <row r="218" spans="1:26" x14ac:dyDescent="0.25">
      <c r="A218" s="106" t="s">
        <v>53</v>
      </c>
      <c r="B218" s="107" t="s">
        <v>30</v>
      </c>
      <c r="C218" s="26">
        <v>13.040800000000001</v>
      </c>
      <c r="D218" s="26">
        <v>44.041800000000002</v>
      </c>
      <c r="E218" s="26">
        <v>6.1452099999999996</v>
      </c>
      <c r="F218" s="26">
        <v>27.368600000000001</v>
      </c>
      <c r="G218" s="28">
        <v>3.28025826184559</v>
      </c>
      <c r="H218" s="28">
        <v>8.3404421278761696</v>
      </c>
      <c r="I218" s="26">
        <f t="shared" ref="I218:I224" si="30">D218-(22/7)*(0.5*G218)^2</f>
        <v>35.587440220823659</v>
      </c>
      <c r="J218" s="122"/>
      <c r="K218" s="122"/>
      <c r="L218" s="122"/>
      <c r="M218" s="122"/>
      <c r="N218" s="122"/>
      <c r="S218" s="107"/>
      <c r="T218" s="107"/>
      <c r="U218" s="107"/>
      <c r="V218" s="107"/>
      <c r="W218" s="107"/>
      <c r="X218" s="107"/>
      <c r="Y218" s="107"/>
      <c r="Z218" s="107"/>
    </row>
    <row r="219" spans="1:26" x14ac:dyDescent="0.25">
      <c r="A219" s="106" t="s">
        <v>53</v>
      </c>
      <c r="B219" s="107" t="s">
        <v>32</v>
      </c>
      <c r="C219" s="26">
        <v>14.841799999999999</v>
      </c>
      <c r="D219" s="26">
        <v>48.880699999999997</v>
      </c>
      <c r="E219" s="26">
        <v>7.6238799999999998</v>
      </c>
      <c r="F219" s="26">
        <v>33.006900000000002</v>
      </c>
      <c r="G219" s="28">
        <v>3.2848898124032311</v>
      </c>
      <c r="H219" s="28">
        <v>9.7686965600734386</v>
      </c>
      <c r="I219" s="26">
        <f t="shared" si="30"/>
        <v>40.402449151718862</v>
      </c>
      <c r="J219" s="122"/>
      <c r="K219" s="122"/>
      <c r="L219" s="122"/>
      <c r="M219" s="122"/>
      <c r="N219" s="122"/>
      <c r="S219" s="107"/>
      <c r="T219" s="107"/>
      <c r="U219" s="107"/>
      <c r="V219" s="107"/>
      <c r="W219" s="107"/>
      <c r="X219" s="107"/>
      <c r="Y219" s="107"/>
      <c r="Z219" s="107"/>
    </row>
    <row r="220" spans="1:26" x14ac:dyDescent="0.25">
      <c r="A220" s="106" t="s">
        <v>53</v>
      </c>
      <c r="B220" s="107" t="s">
        <v>31</v>
      </c>
      <c r="C220" s="26">
        <v>13.225</v>
      </c>
      <c r="D220" s="26">
        <v>45.1798</v>
      </c>
      <c r="E220" s="26">
        <v>6.6413900000000003</v>
      </c>
      <c r="F220" s="26">
        <v>30.0154</v>
      </c>
      <c r="G220" s="28">
        <v>3.2380706441591505</v>
      </c>
      <c r="H220" s="28">
        <v>8.5542753813694077</v>
      </c>
      <c r="I220" s="26">
        <f t="shared" si="30"/>
        <v>36.941505966984444</v>
      </c>
      <c r="J220" s="122"/>
      <c r="K220" s="122"/>
      <c r="L220" s="122"/>
      <c r="M220" s="122"/>
      <c r="N220" s="122"/>
      <c r="S220" s="107"/>
      <c r="T220" s="107"/>
      <c r="U220" s="107"/>
      <c r="V220" s="107"/>
      <c r="W220" s="107"/>
      <c r="X220" s="107"/>
      <c r="Y220" s="107"/>
      <c r="Z220" s="107"/>
    </row>
    <row r="221" spans="1:26" x14ac:dyDescent="0.25">
      <c r="A221" s="106" t="s">
        <v>53</v>
      </c>
      <c r="B221" s="107" t="s">
        <v>113</v>
      </c>
      <c r="C221" s="28">
        <v>11.984999999999999</v>
      </c>
      <c r="D221" s="28">
        <v>41.378100000000003</v>
      </c>
      <c r="E221" s="28">
        <v>6.5035499999999997</v>
      </c>
      <c r="F221" s="26">
        <v>28.267600000000002</v>
      </c>
      <c r="G221" s="28">
        <v>3.0408713487156942</v>
      </c>
      <c r="H221" s="26">
        <v>8.3629517796469592</v>
      </c>
      <c r="I221" s="26">
        <f t="shared" si="30"/>
        <v>34.11267970329714</v>
      </c>
      <c r="J221" s="122"/>
      <c r="K221" s="124"/>
      <c r="L221" s="124"/>
      <c r="M221" s="124"/>
      <c r="N221" s="122"/>
      <c r="O221" s="124"/>
      <c r="P221" s="124"/>
      <c r="R221" s="124"/>
      <c r="S221" s="122"/>
      <c r="T221" s="107"/>
      <c r="U221" s="107"/>
      <c r="V221" s="107"/>
      <c r="W221" s="107"/>
      <c r="X221" s="107"/>
      <c r="Y221" s="107"/>
      <c r="Z221" s="107"/>
    </row>
    <row r="222" spans="1:26" x14ac:dyDescent="0.25">
      <c r="A222" s="106" t="s">
        <v>53</v>
      </c>
      <c r="B222" s="107" t="s">
        <v>114</v>
      </c>
      <c r="C222" s="28">
        <v>13.257999999999999</v>
      </c>
      <c r="D222" s="28">
        <v>44.451099999999997</v>
      </c>
      <c r="E222" s="28">
        <v>7.1145399999999999</v>
      </c>
      <c r="F222" s="26">
        <v>30.718399999999999</v>
      </c>
      <c r="G222" s="28">
        <v>2.9524866393351372</v>
      </c>
      <c r="H222" s="26">
        <v>9.1008144293815647</v>
      </c>
      <c r="I222" s="26">
        <f t="shared" si="30"/>
        <v>37.601889220715897</v>
      </c>
      <c r="J222" s="122"/>
      <c r="K222" s="122"/>
      <c r="L222" s="124"/>
      <c r="M222" s="124"/>
      <c r="N222" s="122"/>
      <c r="R222" s="124"/>
      <c r="S222" s="122"/>
      <c r="T222" s="107"/>
      <c r="U222" s="107"/>
      <c r="V222" s="107"/>
      <c r="W222" s="107"/>
      <c r="X222" s="107"/>
      <c r="Y222" s="107"/>
      <c r="Z222" s="107"/>
    </row>
    <row r="223" spans="1:26" x14ac:dyDescent="0.25">
      <c r="A223" s="106" t="s">
        <v>53</v>
      </c>
      <c r="B223" s="107" t="s">
        <v>115</v>
      </c>
      <c r="C223" s="28">
        <v>14.167999999999999</v>
      </c>
      <c r="D223" s="28">
        <v>45.188600000000001</v>
      </c>
      <c r="E223" s="28">
        <v>7.8094799999999998</v>
      </c>
      <c r="F223" s="26">
        <v>32.136899999999997</v>
      </c>
      <c r="G223" s="28">
        <v>3.2211125789032131</v>
      </c>
      <c r="H223" s="26">
        <v>9.2046297422930223</v>
      </c>
      <c r="I223" s="26">
        <f t="shared" si="30"/>
        <v>37.036369378167599</v>
      </c>
      <c r="J223" s="122"/>
      <c r="K223" s="122"/>
      <c r="L223" s="124"/>
      <c r="M223" s="122"/>
      <c r="N223" s="122"/>
      <c r="R223" s="124"/>
      <c r="S223" s="122"/>
      <c r="T223" s="107"/>
      <c r="U223" s="107"/>
      <c r="V223" s="107"/>
      <c r="W223" s="107"/>
      <c r="X223" s="107"/>
      <c r="Y223" s="107"/>
      <c r="Z223" s="107"/>
    </row>
    <row r="224" spans="1:26" x14ac:dyDescent="0.25">
      <c r="A224" s="106" t="s">
        <v>53</v>
      </c>
      <c r="B224" s="107" t="s">
        <v>116</v>
      </c>
      <c r="C224" s="28">
        <v>13.384499999999999</v>
      </c>
      <c r="D224" s="28">
        <v>43.8887</v>
      </c>
      <c r="E224" s="28">
        <v>6.8803000000000001</v>
      </c>
      <c r="F224" s="26">
        <v>29.204499999999999</v>
      </c>
      <c r="G224" s="28">
        <v>3.2985569459423458</v>
      </c>
      <c r="H224" s="26">
        <v>8.280080936517205</v>
      </c>
      <c r="I224" s="26">
        <f t="shared" si="30"/>
        <v>35.339753058437893</v>
      </c>
      <c r="J224" s="122"/>
      <c r="K224" s="122"/>
      <c r="L224" s="124"/>
      <c r="M224" s="124"/>
      <c r="N224" s="122"/>
      <c r="R224" s="124"/>
      <c r="S224" s="122"/>
      <c r="T224" s="107"/>
      <c r="U224" s="107"/>
      <c r="V224" s="107"/>
      <c r="W224" s="107"/>
      <c r="X224" s="107"/>
      <c r="Y224" s="107"/>
      <c r="Z224" s="107"/>
    </row>
    <row r="225" spans="1:26" x14ac:dyDescent="0.25">
      <c r="C225" s="28"/>
      <c r="D225" s="28"/>
      <c r="E225" s="28"/>
      <c r="F225" s="26"/>
      <c r="G225" s="26"/>
      <c r="H225" s="26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x14ac:dyDescent="0.25">
      <c r="B226" s="3" t="s">
        <v>4</v>
      </c>
      <c r="C226" s="26">
        <f>AVERAGE(C217:C224)</f>
        <v>13.488374999999998</v>
      </c>
      <c r="D226" s="26">
        <f t="shared" ref="D226:I226" si="31">AVERAGE(D217:D224)</f>
        <v>44.930750000000003</v>
      </c>
      <c r="E226" s="26">
        <f t="shared" si="31"/>
        <v>6.8531949999999995</v>
      </c>
      <c r="F226" s="26">
        <f t="shared" si="31"/>
        <v>29.873737499999997</v>
      </c>
      <c r="G226" s="26">
        <f t="shared" si="31"/>
        <v>3.2036789418392662</v>
      </c>
      <c r="H226" s="26">
        <f t="shared" si="31"/>
        <v>8.8364124702489022</v>
      </c>
      <c r="I226" s="26">
        <f t="shared" si="31"/>
        <v>36.854293289285728</v>
      </c>
      <c r="J226" s="122"/>
      <c r="K226" s="122"/>
      <c r="L226" s="122"/>
      <c r="M226" s="122"/>
      <c r="N226" s="122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x14ac:dyDescent="0.25">
      <c r="B227" s="3" t="s">
        <v>5</v>
      </c>
      <c r="C227" s="26">
        <f>(STDEV(C217:C224)/SQRT(COUNT(C217:C224)))</f>
        <v>0.30334752038709656</v>
      </c>
      <c r="D227" s="26">
        <f t="shared" ref="D227:I227" si="32">(STDEV(D217:D224)/SQRT(COUNT(D217:D224)))</f>
        <v>0.76447338994144887</v>
      </c>
      <c r="E227" s="26">
        <f t="shared" si="32"/>
        <v>0.22369948052976274</v>
      </c>
      <c r="F227" s="26">
        <f t="shared" si="32"/>
        <v>0.70130299288882347</v>
      </c>
      <c r="G227" s="26">
        <f t="shared" si="32"/>
        <v>4.715924442459659E-2</v>
      </c>
      <c r="H227" s="26">
        <f t="shared" si="32"/>
        <v>0.18864890464784359</v>
      </c>
      <c r="I227" s="26">
        <f t="shared" si="32"/>
        <v>0.67509206774844088</v>
      </c>
      <c r="J227" s="122"/>
      <c r="K227" s="122"/>
      <c r="L227" s="122"/>
      <c r="M227" s="122"/>
      <c r="N227" s="122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x14ac:dyDescent="0.25"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6.5" thickBot="1" x14ac:dyDescent="0.3"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x14ac:dyDescent="0.25">
      <c r="A230" s="132" t="s">
        <v>16</v>
      </c>
      <c r="B230" s="133"/>
      <c r="C230" s="1" t="s">
        <v>269</v>
      </c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6.5" thickBot="1" x14ac:dyDescent="0.3">
      <c r="A231" s="134"/>
      <c r="B231" s="135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x14ac:dyDescent="0.25">
      <c r="A232" s="1" t="s">
        <v>1</v>
      </c>
      <c r="B232" s="3" t="s">
        <v>2</v>
      </c>
      <c r="C232" s="3"/>
      <c r="D232" s="3"/>
      <c r="E232" s="3"/>
      <c r="F232" s="3"/>
      <c r="G232" s="3"/>
      <c r="H232" s="3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x14ac:dyDescent="0.25">
      <c r="C233" s="9" t="s">
        <v>20</v>
      </c>
      <c r="D233" s="9" t="s">
        <v>22</v>
      </c>
      <c r="E233" s="8" t="s">
        <v>21</v>
      </c>
      <c r="F233" s="8" t="s">
        <v>23</v>
      </c>
      <c r="G233" s="3" t="s">
        <v>33</v>
      </c>
      <c r="H233" s="1" t="s">
        <v>35</v>
      </c>
      <c r="I233" s="3" t="s">
        <v>170</v>
      </c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x14ac:dyDescent="0.25">
      <c r="A234" s="107" t="s">
        <v>165</v>
      </c>
      <c r="B234" s="107" t="s">
        <v>133</v>
      </c>
      <c r="C234" s="26">
        <v>13.978199999999999</v>
      </c>
      <c r="D234" s="26">
        <v>46.154699999999998</v>
      </c>
      <c r="E234" s="26">
        <v>7.8321100000000001</v>
      </c>
      <c r="F234" s="26">
        <v>32.969499999999996</v>
      </c>
      <c r="G234" s="28">
        <v>2.7177714565430215</v>
      </c>
      <c r="H234" s="28">
        <v>8.9848506157886785</v>
      </c>
      <c r="I234" s="26">
        <f>D234-(22/7)*(0.5*G234)^2</f>
        <v>40.351192957857158</v>
      </c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x14ac:dyDescent="0.25">
      <c r="A235" s="107" t="s">
        <v>162</v>
      </c>
      <c r="B235" s="107" t="s">
        <v>163</v>
      </c>
      <c r="C235" s="28">
        <v>19.6846</v>
      </c>
      <c r="D235" s="28">
        <v>54.493200000000002</v>
      </c>
      <c r="E235" s="28">
        <v>11.4916</v>
      </c>
      <c r="F235" s="28">
        <v>38.319699999999997</v>
      </c>
      <c r="G235" s="28">
        <v>3.4472332252982225</v>
      </c>
      <c r="H235" s="28">
        <v>9.0245800683973165</v>
      </c>
      <c r="I235" s="26">
        <f>D235-(22/7)*(0.5*G235)^2</f>
        <v>45.156229571028582</v>
      </c>
      <c r="J235" s="122"/>
      <c r="K235" s="122"/>
      <c r="L235" s="124"/>
      <c r="M235" s="124"/>
      <c r="N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x14ac:dyDescent="0.25">
      <c r="A236" s="107" t="s">
        <v>53</v>
      </c>
      <c r="B236" s="107" t="s">
        <v>163</v>
      </c>
      <c r="C236" s="28">
        <v>14.864599999999999</v>
      </c>
      <c r="D236" s="28">
        <v>51.235199999999999</v>
      </c>
      <c r="E236" s="28">
        <f>6706670000/1000000000</f>
        <v>6.7066699999999999</v>
      </c>
      <c r="F236" s="28">
        <f>29972100/1000000</f>
        <v>29.972100000000001</v>
      </c>
      <c r="G236" s="28">
        <v>3.5659463043057698</v>
      </c>
      <c r="H236" s="28">
        <v>8.5169601040648999</v>
      </c>
      <c r="I236" s="26">
        <f>D236-(22/7)*(0.5*G236)^2</f>
        <v>41.244078321634873</v>
      </c>
      <c r="J236" s="122"/>
      <c r="K236" s="122"/>
      <c r="L236" s="122"/>
      <c r="M236" s="122"/>
      <c r="N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x14ac:dyDescent="0.25">
      <c r="C237" s="28"/>
      <c r="D237" s="28"/>
      <c r="E237" s="28"/>
      <c r="F237" s="28"/>
      <c r="G237" s="28"/>
      <c r="H237" s="28"/>
    </row>
    <row r="238" spans="1:26" x14ac:dyDescent="0.25">
      <c r="B238" s="3" t="s">
        <v>4</v>
      </c>
      <c r="C238" s="28">
        <f>AVERAGE(C234:C236)</f>
        <v>16.175799999999999</v>
      </c>
      <c r="D238" s="28">
        <f t="shared" ref="D238:I238" si="33">AVERAGE(D234:D236)</f>
        <v>50.627699999999997</v>
      </c>
      <c r="E238" s="28">
        <f t="shared" si="33"/>
        <v>8.6767933333333325</v>
      </c>
      <c r="F238" s="28">
        <f t="shared" si="33"/>
        <v>33.753766666666664</v>
      </c>
      <c r="G238" s="28">
        <f>AVERAGE(G234:G236)</f>
        <v>3.2436503287156717</v>
      </c>
      <c r="H238" s="28">
        <f t="shared" si="33"/>
        <v>8.8421302627502971</v>
      </c>
      <c r="I238" s="28">
        <f t="shared" si="33"/>
        <v>42.250500283506874</v>
      </c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x14ac:dyDescent="0.25">
      <c r="B239" s="3" t="s">
        <v>5</v>
      </c>
      <c r="C239" s="28">
        <f>STDEV(C234:C236)/SQRT(COUNT(C234:C236))</f>
        <v>1.7729621466160357</v>
      </c>
      <c r="D239" s="28">
        <f t="shared" ref="D239:I239" si="34">STDEV(D234:D236)/SQRT(COUNT(D234:D236))</f>
        <v>2.4262067615930851</v>
      </c>
      <c r="E239" s="28">
        <f t="shared" si="34"/>
        <v>1.4444152480540766</v>
      </c>
      <c r="F239" s="28">
        <f t="shared" si="34"/>
        <v>2.4414416569814725</v>
      </c>
      <c r="G239" s="28">
        <f>STDEV(G234:G236)/SQRT(COUNT(G234:G236))</f>
        <v>0.26516324527232066</v>
      </c>
      <c r="H239" s="28">
        <f t="shared" si="34"/>
        <v>0.16298909107233822</v>
      </c>
      <c r="I239" s="28">
        <f t="shared" si="34"/>
        <v>1.4755516581359427</v>
      </c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x14ac:dyDescent="0.25"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6.5" thickBot="1" x14ac:dyDescent="0.3"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x14ac:dyDescent="0.25">
      <c r="A242" s="132" t="s">
        <v>17</v>
      </c>
      <c r="B242" s="133"/>
      <c r="C242" s="1" t="s">
        <v>270</v>
      </c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6.5" thickBot="1" x14ac:dyDescent="0.3">
      <c r="A243" s="134"/>
      <c r="B243" s="135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x14ac:dyDescent="0.25">
      <c r="A244" s="1" t="s">
        <v>1</v>
      </c>
      <c r="B244" s="3" t="s">
        <v>2</v>
      </c>
      <c r="C244" s="7"/>
      <c r="D244" s="7"/>
      <c r="E244" s="7"/>
      <c r="F244" s="7"/>
      <c r="G244" s="7"/>
      <c r="H244" s="7"/>
      <c r="I244" s="7"/>
      <c r="J244" s="7"/>
      <c r="K244" s="7"/>
      <c r="L244" s="124"/>
      <c r="M244" s="124"/>
      <c r="N244" s="124"/>
      <c r="O244" s="124"/>
      <c r="P244" s="7"/>
      <c r="Q244" s="7"/>
      <c r="R244" s="7"/>
      <c r="S244" s="7"/>
      <c r="T244" s="7"/>
      <c r="U244" s="107"/>
      <c r="V244" s="107"/>
      <c r="W244" s="107"/>
      <c r="X244" s="107"/>
      <c r="Y244" s="107"/>
      <c r="Z244" s="107"/>
    </row>
    <row r="245" spans="1:26" x14ac:dyDescent="0.25">
      <c r="C245" s="9" t="s">
        <v>20</v>
      </c>
      <c r="D245" s="9" t="s">
        <v>22</v>
      </c>
      <c r="E245" s="8" t="s">
        <v>21</v>
      </c>
      <c r="F245" s="8" t="s">
        <v>23</v>
      </c>
      <c r="G245" s="3" t="s">
        <v>33</v>
      </c>
      <c r="H245" s="1" t="s">
        <v>35</v>
      </c>
      <c r="I245" s="3" t="s">
        <v>170</v>
      </c>
      <c r="J245" s="3"/>
      <c r="K245" s="3"/>
      <c r="L245" s="12"/>
      <c r="M245" s="12"/>
      <c r="N245" s="12"/>
      <c r="O245" s="12"/>
      <c r="P245" s="3"/>
      <c r="Q245" s="3"/>
      <c r="R245" s="3"/>
      <c r="S245" s="3"/>
      <c r="T245" s="3"/>
      <c r="U245" s="107"/>
      <c r="V245" s="107"/>
      <c r="W245" s="107"/>
      <c r="X245" s="107"/>
      <c r="Y245" s="107"/>
      <c r="Z245" s="107"/>
    </row>
    <row r="246" spans="1:26" x14ac:dyDescent="0.25">
      <c r="A246" s="106" t="s">
        <v>165</v>
      </c>
      <c r="B246" s="107" t="s">
        <v>134</v>
      </c>
      <c r="C246" s="26">
        <v>36.427399999999999</v>
      </c>
      <c r="D246" s="26">
        <v>83.314700000000002</v>
      </c>
      <c r="E246" s="26">
        <v>23.448699999999999</v>
      </c>
      <c r="F246" s="26">
        <v>69.642899999999997</v>
      </c>
      <c r="G246" s="28">
        <v>3.4686727836450637</v>
      </c>
      <c r="H246" s="26">
        <v>10.265653246207693</v>
      </c>
      <c r="I246" s="32">
        <f>D246-(22/7)*(0.5*G246)^2</f>
        <v>73.86122859428572</v>
      </c>
      <c r="J246" s="14"/>
      <c r="K246" s="14"/>
      <c r="L246" s="14"/>
      <c r="M246" s="14"/>
      <c r="N246" s="7"/>
      <c r="S246" s="122"/>
      <c r="T246" s="5"/>
      <c r="U246" s="107"/>
      <c r="V246" s="107"/>
      <c r="W246" s="107"/>
      <c r="X246" s="107"/>
      <c r="Y246" s="107"/>
      <c r="Z246" s="107"/>
    </row>
    <row r="247" spans="1:26" x14ac:dyDescent="0.25">
      <c r="A247" s="106" t="s">
        <v>165</v>
      </c>
      <c r="B247" s="107" t="s">
        <v>166</v>
      </c>
      <c r="C247" s="28">
        <v>36.551600000000001</v>
      </c>
      <c r="D247" s="28">
        <v>79.749099999999999</v>
      </c>
      <c r="E247" s="28">
        <v>24.134399999999999</v>
      </c>
      <c r="F247" s="29">
        <v>61.854900000000001</v>
      </c>
      <c r="G247" s="28">
        <v>3.6801026208517627</v>
      </c>
      <c r="H247" s="29">
        <v>10.483260805872673</v>
      </c>
      <c r="I247" s="32">
        <f>D247-(22/7)*(0.5*G247)^2</f>
        <v>69.108049407142843</v>
      </c>
      <c r="J247" s="122"/>
      <c r="K247" s="122"/>
      <c r="L247" s="124"/>
      <c r="M247" s="124"/>
      <c r="N247" s="122"/>
      <c r="O247" s="127"/>
      <c r="P247" s="127"/>
      <c r="Q247" s="127"/>
      <c r="R247" s="127"/>
      <c r="S247" s="127"/>
      <c r="T247" s="127"/>
      <c r="U247" s="107"/>
      <c r="V247" s="107"/>
      <c r="W247" s="107"/>
      <c r="X247" s="107"/>
      <c r="Y247" s="107"/>
      <c r="Z247" s="107"/>
    </row>
    <row r="248" spans="1:26" x14ac:dyDescent="0.25">
      <c r="C248" s="26"/>
      <c r="D248" s="26"/>
      <c r="E248" s="26"/>
      <c r="F248" s="26"/>
      <c r="G248" s="26"/>
      <c r="H248" s="28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x14ac:dyDescent="0.25">
      <c r="B249" s="3" t="s">
        <v>4</v>
      </c>
      <c r="C249" s="28">
        <f>AVERAGE(C246:C247)</f>
        <v>36.4895</v>
      </c>
      <c r="D249" s="28">
        <f t="shared" ref="D249:I249" si="35">AVERAGE(D246:D247)</f>
        <v>81.531900000000007</v>
      </c>
      <c r="E249" s="28">
        <f t="shared" si="35"/>
        <v>23.791550000000001</v>
      </c>
      <c r="F249" s="28">
        <f t="shared" si="35"/>
        <v>65.748899999999992</v>
      </c>
      <c r="G249" s="28">
        <f t="shared" si="35"/>
        <v>3.574387702248413</v>
      </c>
      <c r="H249" s="28">
        <f t="shared" si="35"/>
        <v>10.374457026040183</v>
      </c>
      <c r="I249" s="28">
        <f t="shared" si="35"/>
        <v>71.484639000714282</v>
      </c>
      <c r="J249" s="122"/>
      <c r="K249" s="122"/>
      <c r="L249" s="122"/>
      <c r="M249" s="122"/>
      <c r="N249" s="122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x14ac:dyDescent="0.25">
      <c r="B250" s="3" t="s">
        <v>5</v>
      </c>
      <c r="C250" s="28">
        <f>STDEV(C246:C247)/SQRT(COUNT(C246:C247))</f>
        <v>6.2100000000000925E-2</v>
      </c>
      <c r="D250" s="28">
        <f t="shared" ref="D250:I250" si="36">STDEV(D246:D247)/SQRT(COUNT(D246:D247))</f>
        <v>1.7828000000000015</v>
      </c>
      <c r="E250" s="28">
        <f t="shared" si="36"/>
        <v>0.34285000000000027</v>
      </c>
      <c r="F250" s="28">
        <f t="shared" si="36"/>
        <v>3.8939999999999979</v>
      </c>
      <c r="G250" s="28">
        <f t="shared" si="36"/>
        <v>0.10571491860334947</v>
      </c>
      <c r="H250" s="28">
        <f t="shared" si="36"/>
        <v>0.10880377983249011</v>
      </c>
      <c r="I250" s="28">
        <f t="shared" si="36"/>
        <v>2.3765895935714378</v>
      </c>
      <c r="J250" s="122"/>
      <c r="K250" s="122"/>
      <c r="L250" s="122"/>
      <c r="M250" s="122"/>
      <c r="N250" s="122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x14ac:dyDescent="0.25">
      <c r="B251" s="3"/>
      <c r="C251" s="11"/>
      <c r="D251" s="11"/>
      <c r="E251" s="11"/>
      <c r="F251" s="11"/>
      <c r="G251" s="11"/>
      <c r="H251" s="11"/>
      <c r="I251" s="122"/>
      <c r="J251" s="122"/>
      <c r="K251" s="122"/>
      <c r="L251" s="122"/>
      <c r="M251" s="122"/>
      <c r="N251" s="122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6.5" thickBot="1" x14ac:dyDescent="0.3">
      <c r="B252" s="3"/>
      <c r="C252" s="11"/>
      <c r="D252" s="11"/>
      <c r="E252" s="11"/>
      <c r="F252" s="11"/>
      <c r="G252" s="11"/>
      <c r="H252" s="11"/>
      <c r="I252" s="122"/>
      <c r="J252" s="122"/>
      <c r="K252" s="122"/>
      <c r="L252" s="122"/>
      <c r="M252" s="122"/>
      <c r="N252" s="122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x14ac:dyDescent="0.25">
      <c r="A253" s="132" t="s">
        <v>37</v>
      </c>
      <c r="B253" s="133"/>
      <c r="C253" s="1" t="s">
        <v>271</v>
      </c>
      <c r="D253" s="11"/>
      <c r="E253" s="11"/>
      <c r="F253" s="11"/>
      <c r="G253" s="11"/>
      <c r="H253" s="11"/>
      <c r="I253" s="122"/>
      <c r="J253" s="122"/>
      <c r="K253" s="122"/>
      <c r="L253" s="122"/>
      <c r="M253" s="122"/>
      <c r="N253" s="122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6.5" thickBot="1" x14ac:dyDescent="0.3">
      <c r="A254" s="134"/>
      <c r="B254" s="135"/>
      <c r="C254" s="11"/>
      <c r="D254" s="11"/>
      <c r="E254" s="11"/>
      <c r="F254" s="11"/>
      <c r="G254" s="11"/>
      <c r="H254" s="11"/>
      <c r="I254" s="122"/>
      <c r="J254" s="122"/>
      <c r="K254" s="122"/>
      <c r="L254" s="122"/>
      <c r="M254" s="122"/>
      <c r="N254" s="122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x14ac:dyDescent="0.25">
      <c r="B255" s="3"/>
      <c r="C255" s="9" t="s">
        <v>20</v>
      </c>
      <c r="D255" s="9" t="s">
        <v>22</v>
      </c>
      <c r="E255" s="8" t="s">
        <v>21</v>
      </c>
      <c r="F255" s="8" t="s">
        <v>23</v>
      </c>
      <c r="G255" s="3" t="s">
        <v>33</v>
      </c>
      <c r="H255" s="1" t="s">
        <v>35</v>
      </c>
      <c r="I255" s="3" t="s">
        <v>170</v>
      </c>
      <c r="J255" s="122"/>
      <c r="K255" s="122"/>
      <c r="L255" s="122"/>
      <c r="M255" s="122"/>
      <c r="N255" s="122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x14ac:dyDescent="0.25">
      <c r="A256" s="106" t="s">
        <v>165</v>
      </c>
      <c r="B256" s="107" t="s">
        <v>135</v>
      </c>
      <c r="C256" s="28">
        <v>15.0854</v>
      </c>
      <c r="D256" s="28">
        <v>48.9726</v>
      </c>
      <c r="E256" s="28">
        <v>7.2992499999999998</v>
      </c>
      <c r="F256" s="28">
        <v>31.499300000000002</v>
      </c>
      <c r="G256" s="28">
        <v>3.5617580448424575</v>
      </c>
      <c r="H256" s="28">
        <v>8.9962135825484815</v>
      </c>
      <c r="I256" s="26">
        <f>D256-(22/7)*(0.5*G256)^2</f>
        <v>39.00493399500003</v>
      </c>
      <c r="J256" s="122"/>
      <c r="K256" s="122"/>
      <c r="L256" s="122"/>
      <c r="M256" s="122"/>
      <c r="N256" s="122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x14ac:dyDescent="0.25"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6.5" thickBot="1" x14ac:dyDescent="0.3"/>
    <row r="259" spans="1:26" x14ac:dyDescent="0.25">
      <c r="A259" s="132" t="s">
        <v>18</v>
      </c>
      <c r="B259" s="133"/>
      <c r="C259" s="1" t="s">
        <v>272</v>
      </c>
    </row>
    <row r="260" spans="1:26" ht="16.5" thickBot="1" x14ac:dyDescent="0.3">
      <c r="A260" s="134"/>
      <c r="B260" s="135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</row>
    <row r="261" spans="1:26" x14ac:dyDescent="0.25">
      <c r="A261" s="1" t="s">
        <v>1</v>
      </c>
      <c r="B261" s="3" t="s">
        <v>2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107"/>
      <c r="P261" s="107"/>
    </row>
    <row r="262" spans="1:26" x14ac:dyDescent="0.25">
      <c r="C262" s="9" t="s">
        <v>20</v>
      </c>
      <c r="D262" s="9" t="s">
        <v>22</v>
      </c>
      <c r="E262" s="8" t="s">
        <v>21</v>
      </c>
      <c r="F262" s="8" t="s">
        <v>23</v>
      </c>
      <c r="G262" s="3" t="s">
        <v>33</v>
      </c>
      <c r="H262" s="1" t="s">
        <v>35</v>
      </c>
      <c r="I262" s="3" t="s">
        <v>170</v>
      </c>
      <c r="J262" s="3"/>
      <c r="K262" s="7"/>
      <c r="L262" s="3"/>
      <c r="M262" s="3"/>
      <c r="N262" s="3"/>
      <c r="O262" s="107"/>
      <c r="P262" s="107"/>
    </row>
    <row r="263" spans="1:26" x14ac:dyDescent="0.25">
      <c r="A263" s="107" t="s">
        <v>10</v>
      </c>
      <c r="B263" s="107" t="s">
        <v>136</v>
      </c>
      <c r="C263" s="26">
        <v>21.880299999999998</v>
      </c>
      <c r="D263" s="26">
        <v>63.820999999999998</v>
      </c>
      <c r="E263" s="28">
        <v>12.494199999999999</v>
      </c>
      <c r="F263" s="28">
        <v>46.905200000000001</v>
      </c>
      <c r="G263" s="28">
        <v>4.3801804715331096</v>
      </c>
      <c r="H263" s="28">
        <v>12.954057642489692</v>
      </c>
      <c r="I263" s="26">
        <f>D263-(22/7)*(0.5*G263)^2</f>
        <v>48.746300671771415</v>
      </c>
      <c r="J263" s="122"/>
      <c r="K263" s="122"/>
      <c r="L263" s="122"/>
      <c r="M263" s="122"/>
      <c r="N263" s="122"/>
    </row>
    <row r="264" spans="1:26" x14ac:dyDescent="0.25">
      <c r="A264" s="107" t="s">
        <v>10</v>
      </c>
      <c r="B264" s="107" t="s">
        <v>137</v>
      </c>
      <c r="C264" s="26">
        <v>22.682600000000001</v>
      </c>
      <c r="D264" s="26">
        <v>66.464600000000004</v>
      </c>
      <c r="E264" s="28">
        <v>12.275399999999999</v>
      </c>
      <c r="F264" s="28">
        <v>46.3095</v>
      </c>
      <c r="G264" s="28">
        <v>3.7725807247559344</v>
      </c>
      <c r="H264" s="28">
        <v>13.752271782060413</v>
      </c>
      <c r="I264" s="26">
        <f t="shared" ref="I264:I282" si="37">D264-(22/7)*(0.5*G264)^2</f>
        <v>55.282027244799998</v>
      </c>
      <c r="J264" s="122"/>
      <c r="K264" s="122"/>
      <c r="L264" s="122"/>
      <c r="M264" s="122"/>
      <c r="N264" s="122"/>
    </row>
    <row r="265" spans="1:26" x14ac:dyDescent="0.25">
      <c r="A265" s="107" t="s">
        <v>10</v>
      </c>
      <c r="B265" s="107" t="s">
        <v>138</v>
      </c>
      <c r="C265" s="26">
        <v>22.889199999999999</v>
      </c>
      <c r="D265" s="26">
        <v>68.159099999999995</v>
      </c>
      <c r="E265" s="28">
        <v>12.377800000000001</v>
      </c>
      <c r="F265" s="28">
        <v>47.854700000000001</v>
      </c>
      <c r="G265" s="28">
        <v>4.056406518681281</v>
      </c>
      <c r="H265" s="28">
        <v>13.791449999102074</v>
      </c>
      <c r="I265" s="26">
        <f t="shared" si="37"/>
        <v>55.230616264800005</v>
      </c>
      <c r="J265" s="122"/>
      <c r="K265" s="122"/>
      <c r="L265" s="122"/>
      <c r="M265" s="122"/>
      <c r="N265" s="122"/>
    </row>
    <row r="266" spans="1:26" x14ac:dyDescent="0.25">
      <c r="A266" s="107" t="s">
        <v>10</v>
      </c>
      <c r="B266" s="107" t="s">
        <v>139</v>
      </c>
      <c r="C266" s="28">
        <v>23.5501</v>
      </c>
      <c r="D266" s="28">
        <v>68.464799999999997</v>
      </c>
      <c r="E266" s="28">
        <f>11670100000/1000000000</f>
        <v>11.6701</v>
      </c>
      <c r="F266" s="28">
        <f>46045400/1000000</f>
        <v>46.045400000000001</v>
      </c>
      <c r="G266" s="28">
        <v>4.0248463690431731</v>
      </c>
      <c r="H266" s="28">
        <v>13.956950339875698</v>
      </c>
      <c r="I266" s="26">
        <f t="shared" si="37"/>
        <v>55.736709197257127</v>
      </c>
      <c r="J266" s="122"/>
      <c r="K266" s="122"/>
      <c r="L266" s="122"/>
      <c r="M266" s="122"/>
      <c r="N266" s="122"/>
    </row>
    <row r="267" spans="1:26" x14ac:dyDescent="0.25">
      <c r="A267" s="107" t="s">
        <v>50</v>
      </c>
      <c r="B267" s="107" t="s">
        <v>139</v>
      </c>
      <c r="C267" s="28">
        <v>20.3139</v>
      </c>
      <c r="D267" s="28">
        <v>62.665999999999997</v>
      </c>
      <c r="E267" s="28">
        <v>11.145</v>
      </c>
      <c r="F267" s="28">
        <v>43.069299999999998</v>
      </c>
      <c r="G267" s="28">
        <v>3.823345254089408</v>
      </c>
      <c r="H267" s="28">
        <v>11.918109203340105</v>
      </c>
      <c r="I267" s="26">
        <f t="shared" si="37"/>
        <v>51.180452982025145</v>
      </c>
      <c r="J267" s="122"/>
      <c r="K267" s="124"/>
      <c r="L267" s="124"/>
      <c r="M267" s="124"/>
      <c r="N267" s="122"/>
    </row>
    <row r="268" spans="1:26" x14ac:dyDescent="0.25">
      <c r="A268" s="107" t="s">
        <v>50</v>
      </c>
      <c r="B268" s="107" t="s">
        <v>140</v>
      </c>
      <c r="C268" s="28">
        <v>23.842500000000001</v>
      </c>
      <c r="D268" s="28">
        <v>67.444800000000001</v>
      </c>
      <c r="E268" s="28">
        <v>12.5273</v>
      </c>
      <c r="F268" s="28">
        <v>44.688400000000001</v>
      </c>
      <c r="G268" s="28">
        <v>3.7739128510382942</v>
      </c>
      <c r="H268" s="28">
        <v>11.473306487657805</v>
      </c>
      <c r="I268" s="26">
        <f t="shared" si="37"/>
        <v>56.254328551460581</v>
      </c>
      <c r="J268" s="122"/>
      <c r="K268" s="124"/>
      <c r="L268" s="124"/>
      <c r="N268" s="122"/>
    </row>
    <row r="269" spans="1:26" x14ac:dyDescent="0.25">
      <c r="A269" s="107" t="s">
        <v>50</v>
      </c>
      <c r="B269" s="107" t="s">
        <v>141</v>
      </c>
      <c r="C269" s="28">
        <v>26.3322</v>
      </c>
      <c r="D269" s="28">
        <v>74.729799999999997</v>
      </c>
      <c r="E269" s="28">
        <v>12.645200000000001</v>
      </c>
      <c r="F269" s="28">
        <v>47.7117</v>
      </c>
      <c r="G269" s="28">
        <v>3.7744133531090647</v>
      </c>
      <c r="H269" s="28">
        <v>12.555941510473289</v>
      </c>
      <c r="I269" s="26">
        <f t="shared" si="37"/>
        <v>63.536360159899417</v>
      </c>
      <c r="J269" s="122"/>
      <c r="K269" s="124"/>
      <c r="L269" s="124"/>
      <c r="M269" s="122"/>
      <c r="N269" s="122"/>
    </row>
    <row r="270" spans="1:26" x14ac:dyDescent="0.25">
      <c r="A270" s="107" t="s">
        <v>50</v>
      </c>
      <c r="B270" s="107" t="s">
        <v>142</v>
      </c>
      <c r="C270" s="28">
        <v>22.047599999999999</v>
      </c>
      <c r="D270" s="28">
        <v>68.611699999999999</v>
      </c>
      <c r="E270" s="28">
        <v>10.6905</v>
      </c>
      <c r="F270" s="28">
        <v>44.785899999999998</v>
      </c>
      <c r="G270" s="28">
        <v>3.4154535805412429</v>
      </c>
      <c r="H270" s="28">
        <v>13.862237022837514</v>
      </c>
      <c r="I270" s="26">
        <f t="shared" si="37"/>
        <v>59.446088945060573</v>
      </c>
      <c r="J270" s="122"/>
      <c r="K270" s="124"/>
      <c r="L270" s="124"/>
      <c r="M270" s="122"/>
      <c r="N270" s="122"/>
    </row>
    <row r="271" spans="1:26" x14ac:dyDescent="0.25">
      <c r="A271" s="107" t="s">
        <v>50</v>
      </c>
      <c r="B271" s="107" t="s">
        <v>143</v>
      </c>
      <c r="C271" s="28">
        <v>23.797599999999999</v>
      </c>
      <c r="D271" s="28">
        <v>72.266900000000007</v>
      </c>
      <c r="E271" s="28">
        <v>11.843400000000001</v>
      </c>
      <c r="F271" s="28">
        <v>48.013500000000001</v>
      </c>
      <c r="G271" s="28">
        <v>3.1466198246829875</v>
      </c>
      <c r="H271" s="28">
        <v>14.009059838465944</v>
      </c>
      <c r="I271" s="26">
        <f t="shared" si="37"/>
        <v>64.487372890573724</v>
      </c>
      <c r="J271" s="122"/>
      <c r="K271" s="124"/>
      <c r="L271" s="124"/>
      <c r="M271" s="122"/>
      <c r="N271" s="122"/>
      <c r="O271" s="124"/>
      <c r="Q271" s="124"/>
      <c r="R271" s="124"/>
    </row>
    <row r="272" spans="1:26" x14ac:dyDescent="0.25">
      <c r="A272" s="107" t="s">
        <v>50</v>
      </c>
      <c r="B272" s="107" t="s">
        <v>144</v>
      </c>
      <c r="C272" s="28">
        <v>21.046500000000002</v>
      </c>
      <c r="D272" s="28">
        <v>63.052900000000001</v>
      </c>
      <c r="E272" s="28">
        <v>10.029299999999999</v>
      </c>
      <c r="F272" s="28">
        <v>40.0747</v>
      </c>
      <c r="G272" s="28">
        <v>3.2829294029034513</v>
      </c>
      <c r="H272" s="28">
        <v>11.450328137992349</v>
      </c>
      <c r="I272" s="26">
        <f t="shared" si="37"/>
        <v>54.584765706505138</v>
      </c>
      <c r="J272" s="122"/>
      <c r="K272" s="124"/>
      <c r="L272" s="124"/>
      <c r="M272" s="122"/>
      <c r="N272" s="122"/>
      <c r="Q272" s="124"/>
      <c r="R272" s="124"/>
    </row>
    <row r="273" spans="1:18" x14ac:dyDescent="0.25">
      <c r="A273" s="107" t="s">
        <v>50</v>
      </c>
      <c r="B273" s="107" t="s">
        <v>145</v>
      </c>
      <c r="C273" s="28">
        <v>19.532800000000002</v>
      </c>
      <c r="D273" s="28">
        <v>62.133800000000001</v>
      </c>
      <c r="E273" s="28">
        <v>9.1413899999999995</v>
      </c>
      <c r="F273" s="28">
        <v>38.656199999999998</v>
      </c>
      <c r="G273" s="28">
        <v>3.5258546371488451</v>
      </c>
      <c r="H273" s="28">
        <v>12.140761038854727</v>
      </c>
      <c r="I273" s="26">
        <f t="shared" si="37"/>
        <v>52.366074275332565</v>
      </c>
      <c r="J273" s="122"/>
      <c r="K273" s="124"/>
      <c r="L273" s="124"/>
      <c r="M273" s="122"/>
      <c r="N273" s="122"/>
      <c r="Q273" s="124"/>
      <c r="R273" s="124"/>
    </row>
    <row r="274" spans="1:18" x14ac:dyDescent="0.25">
      <c r="A274" s="107" t="s">
        <v>50</v>
      </c>
      <c r="B274" s="107" t="s">
        <v>146</v>
      </c>
      <c r="C274" s="28">
        <v>19.747900000000001</v>
      </c>
      <c r="D274" s="28">
        <v>63.611699999999999</v>
      </c>
      <c r="E274" s="28">
        <v>10.1648</v>
      </c>
      <c r="F274" s="28">
        <v>40.412100000000002</v>
      </c>
      <c r="G274" s="28">
        <v>3.5865548834010568</v>
      </c>
      <c r="H274" s="28">
        <v>11.856326648224998</v>
      </c>
      <c r="I274" s="26">
        <f t="shared" si="37"/>
        <v>53.504761767990885</v>
      </c>
      <c r="J274" s="122"/>
      <c r="K274" s="124"/>
      <c r="L274" s="124"/>
      <c r="M274" s="122"/>
      <c r="N274" s="122"/>
      <c r="Q274" s="124"/>
      <c r="R274" s="124"/>
    </row>
    <row r="275" spans="1:18" x14ac:dyDescent="0.25">
      <c r="A275" s="107" t="s">
        <v>50</v>
      </c>
      <c r="B275" s="107" t="s">
        <v>147</v>
      </c>
      <c r="C275" s="28">
        <v>23.088799999999999</v>
      </c>
      <c r="D275" s="28">
        <v>68.408100000000005</v>
      </c>
      <c r="E275" s="28">
        <v>11.1121</v>
      </c>
      <c r="F275" s="28">
        <v>44.2727</v>
      </c>
      <c r="G275" s="28">
        <v>3.6486199517077744</v>
      </c>
      <c r="H275" s="28">
        <v>13.023710675229172</v>
      </c>
      <c r="I275" s="26">
        <f t="shared" si="37"/>
        <v>57.948335494857119</v>
      </c>
      <c r="J275" s="122"/>
      <c r="K275" s="124"/>
      <c r="L275" s="124"/>
      <c r="M275" s="122"/>
      <c r="N275" s="122"/>
      <c r="Q275" s="124"/>
      <c r="R275" s="124"/>
    </row>
    <row r="276" spans="1:18" x14ac:dyDescent="0.25">
      <c r="A276" s="107" t="s">
        <v>50</v>
      </c>
      <c r="B276" s="107" t="s">
        <v>148</v>
      </c>
      <c r="C276" s="28">
        <v>24.253699999999998</v>
      </c>
      <c r="D276" s="28">
        <v>68.270700000000005</v>
      </c>
      <c r="E276" s="28">
        <v>11.825799999999999</v>
      </c>
      <c r="F276" s="28">
        <v>44.472999999999999</v>
      </c>
      <c r="G276" s="28">
        <v>3.534615690123045</v>
      </c>
      <c r="H276" s="28">
        <v>12.597408410217867</v>
      </c>
      <c r="I276" s="26">
        <f t="shared" si="37"/>
        <v>58.454372225321137</v>
      </c>
      <c r="J276" s="122"/>
      <c r="K276" s="124"/>
      <c r="L276" s="124"/>
      <c r="M276" s="122"/>
      <c r="N276" s="122"/>
    </row>
    <row r="277" spans="1:18" x14ac:dyDescent="0.25">
      <c r="A277" s="107" t="s">
        <v>50</v>
      </c>
      <c r="B277" s="107" t="s">
        <v>149</v>
      </c>
      <c r="C277" s="28">
        <v>25.346800000000002</v>
      </c>
      <c r="D277" s="28">
        <v>71.828599999999994</v>
      </c>
      <c r="E277" s="28">
        <v>12.139799999999999</v>
      </c>
      <c r="F277" s="28">
        <v>46.310299999999998</v>
      </c>
      <c r="G277" s="28">
        <v>3.716961930015426</v>
      </c>
      <c r="H277" s="28">
        <v>12.882485860140054</v>
      </c>
      <c r="I277" s="26">
        <f t="shared" si="37"/>
        <v>60.973323865641134</v>
      </c>
      <c r="J277" s="122"/>
      <c r="K277" s="124"/>
      <c r="L277" s="124"/>
      <c r="M277" s="122"/>
      <c r="N277" s="122"/>
    </row>
    <row r="278" spans="1:18" x14ac:dyDescent="0.25">
      <c r="A278" s="107" t="s">
        <v>50</v>
      </c>
      <c r="B278" s="107" t="s">
        <v>150</v>
      </c>
      <c r="C278" s="28">
        <v>20.188800000000001</v>
      </c>
      <c r="D278" s="28">
        <v>62.311700000000002</v>
      </c>
      <c r="E278" s="28">
        <v>9.4740500000000001</v>
      </c>
      <c r="F278" s="28">
        <v>39.749299999999998</v>
      </c>
      <c r="G278" s="28">
        <v>3.4379704222299536</v>
      </c>
      <c r="H278" s="28">
        <v>12.194601670366975</v>
      </c>
      <c r="I278" s="26">
        <f t="shared" si="37"/>
        <v>53.024839509613713</v>
      </c>
      <c r="J278" s="122"/>
      <c r="K278" s="124"/>
      <c r="L278" s="124"/>
      <c r="M278" s="122"/>
      <c r="N278" s="122"/>
    </row>
    <row r="279" spans="1:18" x14ac:dyDescent="0.25">
      <c r="A279" s="107" t="s">
        <v>52</v>
      </c>
      <c r="B279" s="107" t="s">
        <v>139</v>
      </c>
      <c r="C279" s="28">
        <v>18.975100000000001</v>
      </c>
      <c r="D279" s="28">
        <v>60.059899999999999</v>
      </c>
      <c r="E279" s="28">
        <v>10.345599999999999</v>
      </c>
      <c r="F279" s="28">
        <v>42.579099999999997</v>
      </c>
      <c r="G279" s="28">
        <v>3.6391237267860261</v>
      </c>
      <c r="H279" s="28">
        <v>12.873693340814588</v>
      </c>
      <c r="I279" s="26">
        <f t="shared" si="37"/>
        <v>49.654511679469486</v>
      </c>
      <c r="J279" s="122"/>
      <c r="K279" s="122"/>
      <c r="L279" s="122"/>
      <c r="M279" s="122"/>
      <c r="N279" s="122"/>
    </row>
    <row r="280" spans="1:18" x14ac:dyDescent="0.25">
      <c r="A280" s="107" t="s">
        <v>52</v>
      </c>
      <c r="B280" s="107" t="s">
        <v>140</v>
      </c>
      <c r="C280" s="28">
        <v>18.2272</v>
      </c>
      <c r="D280" s="28">
        <v>57.124299999999998</v>
      </c>
      <c r="E280" s="28">
        <v>10.021100000000001</v>
      </c>
      <c r="F280" s="28">
        <v>41.115499999999997</v>
      </c>
      <c r="G280" s="28">
        <v>3.4336031740288506</v>
      </c>
      <c r="H280" s="28">
        <v>12.331218688278323</v>
      </c>
      <c r="I280" s="26">
        <f t="shared" si="37"/>
        <v>47.861018691163501</v>
      </c>
      <c r="J280" s="122"/>
      <c r="K280" s="124"/>
      <c r="L280" s="124"/>
      <c r="M280" s="122"/>
      <c r="N280" s="122"/>
    </row>
    <row r="281" spans="1:18" x14ac:dyDescent="0.25">
      <c r="A281" s="107" t="s">
        <v>52</v>
      </c>
      <c r="B281" s="107" t="s">
        <v>141</v>
      </c>
      <c r="C281" s="28">
        <v>19.2195</v>
      </c>
      <c r="D281" s="28">
        <v>60.694899999999997</v>
      </c>
      <c r="E281" s="28">
        <f>9321090000/1000000000</f>
        <v>9.3210899999999999</v>
      </c>
      <c r="F281" s="28">
        <f>38835700/1000000</f>
        <v>38.835700000000003</v>
      </c>
      <c r="G281" s="28">
        <v>3.1083503327348709</v>
      </c>
      <c r="H281" s="28">
        <v>11.563271310430792</v>
      </c>
      <c r="I281" s="26">
        <f t="shared" si="37"/>
        <v>53.103452878489797</v>
      </c>
      <c r="J281" s="122"/>
      <c r="K281" s="122"/>
      <c r="L281" s="122"/>
      <c r="M281" s="122"/>
      <c r="N281" s="122"/>
    </row>
    <row r="282" spans="1:18" x14ac:dyDescent="0.25">
      <c r="A282" s="107" t="s">
        <v>52</v>
      </c>
      <c r="B282" s="107" t="s">
        <v>142</v>
      </c>
      <c r="C282" s="28">
        <v>21.337299999999999</v>
      </c>
      <c r="D282" s="28">
        <v>63.453099999999999</v>
      </c>
      <c r="E282" s="28">
        <v>10.358700000000001</v>
      </c>
      <c r="F282" s="28">
        <v>42.091200000000001</v>
      </c>
      <c r="G282" s="28">
        <v>3.5132975928378216</v>
      </c>
      <c r="H282" s="28">
        <v>12.726985003697362</v>
      </c>
      <c r="I282" s="26">
        <f t="shared" si="37"/>
        <v>53.754824304697117</v>
      </c>
      <c r="J282" s="122"/>
      <c r="K282" s="124"/>
      <c r="L282" s="124"/>
      <c r="M282" s="122"/>
      <c r="N282" s="122"/>
    </row>
    <row r="283" spans="1:18" x14ac:dyDescent="0.25">
      <c r="C283" s="26"/>
      <c r="D283" s="26"/>
      <c r="E283" s="26"/>
      <c r="F283" s="26"/>
      <c r="G283" s="26"/>
      <c r="H283" s="26"/>
      <c r="I283" s="107"/>
      <c r="J283" s="107"/>
      <c r="K283" s="107"/>
      <c r="L283" s="107"/>
      <c r="M283" s="107"/>
      <c r="N283" s="107"/>
      <c r="O283" s="107"/>
      <c r="P283" s="107"/>
    </row>
    <row r="284" spans="1:18" x14ac:dyDescent="0.25">
      <c r="B284" s="3" t="s">
        <v>4</v>
      </c>
      <c r="C284" s="26">
        <f>AVERAGE(C263:C282)</f>
        <v>21.915019999999998</v>
      </c>
      <c r="D284" s="26">
        <f t="shared" ref="D284:I284" si="38">AVERAGE(D263:D282)</f>
        <v>65.678919999999991</v>
      </c>
      <c r="E284" s="26">
        <f t="shared" si="38"/>
        <v>11.080131499999998</v>
      </c>
      <c r="F284" s="26">
        <f t="shared" si="38"/>
        <v>43.697669999999995</v>
      </c>
      <c r="G284" s="26">
        <f t="shared" si="38"/>
        <v>3.6297820345695797</v>
      </c>
      <c r="H284" s="26">
        <f t="shared" si="38"/>
        <v>12.695708730527489</v>
      </c>
      <c r="I284" s="26">
        <f t="shared" si="38"/>
        <v>55.256526865336483</v>
      </c>
      <c r="J284" s="122"/>
      <c r="K284" s="122"/>
      <c r="L284" s="122"/>
      <c r="M284" s="122"/>
      <c r="N284" s="122"/>
      <c r="O284" s="107"/>
      <c r="P284" s="107"/>
    </row>
    <row r="285" spans="1:18" x14ac:dyDescent="0.25">
      <c r="B285" s="3" t="s">
        <v>5</v>
      </c>
      <c r="C285" s="26">
        <f>(STDEV(C263:C282)/SQRT(COUNT(C263:C282)))</f>
        <v>0.50298425739726049</v>
      </c>
      <c r="D285" s="26">
        <f t="shared" ref="D285:I285" si="39">(STDEV(D263:D282)/SQRT(COUNT(D263:D282)))</f>
        <v>1.007482640665389</v>
      </c>
      <c r="E285" s="26">
        <f t="shared" si="39"/>
        <v>0.26146655641458955</v>
      </c>
      <c r="F285" s="26">
        <f t="shared" si="39"/>
        <v>0.69589957261314517</v>
      </c>
      <c r="G285" s="26">
        <f t="shared" si="39"/>
        <v>6.8651051698797816E-2</v>
      </c>
      <c r="H285" s="26">
        <f t="shared" si="39"/>
        <v>0.18913417668179344</v>
      </c>
      <c r="I285" s="26">
        <f t="shared" si="39"/>
        <v>1.0150413203193234</v>
      </c>
      <c r="J285" s="107"/>
      <c r="K285" s="107"/>
      <c r="L285" s="107"/>
      <c r="M285" s="122"/>
      <c r="N285" s="122"/>
      <c r="O285" s="107"/>
      <c r="P285" s="107"/>
    </row>
    <row r="286" spans="1:18" x14ac:dyDescent="0.25"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</row>
    <row r="287" spans="1:18" ht="16.5" thickBot="1" x14ac:dyDescent="0.3"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</row>
    <row r="288" spans="1:18" x14ac:dyDescent="0.25">
      <c r="A288" s="132" t="s">
        <v>19</v>
      </c>
      <c r="B288" s="133"/>
      <c r="C288" s="1" t="s">
        <v>273</v>
      </c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</row>
    <row r="289" spans="1:18" ht="16.5" thickBot="1" x14ac:dyDescent="0.3">
      <c r="A289" s="134"/>
      <c r="B289" s="135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</row>
    <row r="290" spans="1:18" x14ac:dyDescent="0.25">
      <c r="A290" s="1" t="s">
        <v>1</v>
      </c>
      <c r="B290" s="3" t="s">
        <v>2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107"/>
      <c r="P290" s="107"/>
    </row>
    <row r="291" spans="1:18" x14ac:dyDescent="0.25">
      <c r="C291" s="9" t="s">
        <v>20</v>
      </c>
      <c r="D291" s="9" t="s">
        <v>22</v>
      </c>
      <c r="E291" s="8" t="s">
        <v>21</v>
      </c>
      <c r="F291" s="8" t="s">
        <v>23</v>
      </c>
      <c r="G291" s="3" t="s">
        <v>33</v>
      </c>
      <c r="H291" s="1" t="s">
        <v>35</v>
      </c>
      <c r="I291" s="3" t="s">
        <v>170</v>
      </c>
      <c r="J291" s="3"/>
      <c r="K291" s="7"/>
      <c r="L291" s="3"/>
      <c r="M291" s="3"/>
      <c r="N291" s="3"/>
      <c r="O291" s="107"/>
      <c r="P291" s="107"/>
    </row>
    <row r="292" spans="1:18" x14ac:dyDescent="0.25">
      <c r="A292" s="106" t="s">
        <v>10</v>
      </c>
      <c r="B292" s="107" t="s">
        <v>160</v>
      </c>
      <c r="C292" s="26">
        <v>23.824200000000001</v>
      </c>
      <c r="D292" s="26">
        <v>66.220399999999998</v>
      </c>
      <c r="E292" s="28">
        <v>12.133900000000001</v>
      </c>
      <c r="F292" s="28">
        <v>42.440300000000001</v>
      </c>
      <c r="G292" s="28">
        <v>3.7853582613010399</v>
      </c>
      <c r="H292" s="28">
        <v>11.161406151660699</v>
      </c>
      <c r="I292" s="26">
        <f>D292-(22/7)*(0.5*G292)^2</f>
        <v>54.961949369257113</v>
      </c>
      <c r="J292" s="122"/>
      <c r="K292" s="122"/>
      <c r="L292" s="122"/>
      <c r="M292" s="122"/>
      <c r="N292" s="122"/>
    </row>
    <row r="293" spans="1:18" x14ac:dyDescent="0.25">
      <c r="A293" s="106" t="s">
        <v>10</v>
      </c>
      <c r="B293" s="107" t="s">
        <v>161</v>
      </c>
      <c r="C293" s="26">
        <v>25.5718</v>
      </c>
      <c r="D293" s="26">
        <v>70.206999999999994</v>
      </c>
      <c r="E293" s="28">
        <v>13.528600000000001</v>
      </c>
      <c r="F293" s="28">
        <v>46.815899999999999</v>
      </c>
      <c r="G293" s="28">
        <v>3.9494066426236736</v>
      </c>
      <c r="H293" s="28">
        <v>11.465203687306349</v>
      </c>
      <c r="I293" s="26">
        <f t="shared" ref="I293:I311" si="40">D293-(22/7)*(0.5*G293)^2</f>
        <v>57.951575634514285</v>
      </c>
      <c r="J293" s="122"/>
      <c r="K293" s="122"/>
      <c r="L293" s="122"/>
      <c r="M293" s="122"/>
      <c r="N293" s="107"/>
    </row>
    <row r="294" spans="1:18" x14ac:dyDescent="0.25">
      <c r="A294" s="107" t="s">
        <v>50</v>
      </c>
      <c r="B294" s="107" t="s">
        <v>152</v>
      </c>
      <c r="C294" s="28">
        <v>21.7653</v>
      </c>
      <c r="D294" s="28">
        <v>61.183500000000002</v>
      </c>
      <c r="E294" s="28">
        <v>12.318099999999999</v>
      </c>
      <c r="F294" s="28">
        <v>41.465600000000002</v>
      </c>
      <c r="G294" s="28">
        <v>4.1587537248632547</v>
      </c>
      <c r="H294" s="28">
        <v>10.155149043331352</v>
      </c>
      <c r="I294" s="26">
        <f t="shared" si="40"/>
        <v>47.594388715378294</v>
      </c>
      <c r="J294" s="122"/>
      <c r="K294" s="124"/>
      <c r="L294" s="124"/>
      <c r="M294" s="122"/>
      <c r="N294" s="122"/>
      <c r="O294" s="124"/>
      <c r="Q294" s="124"/>
      <c r="R294" s="124"/>
    </row>
    <row r="295" spans="1:18" x14ac:dyDescent="0.25">
      <c r="A295" s="107" t="s">
        <v>50</v>
      </c>
      <c r="B295" s="107" t="s">
        <v>151</v>
      </c>
      <c r="C295" s="28">
        <v>19.655999999999999</v>
      </c>
      <c r="D295" s="28">
        <v>60.253500000000003</v>
      </c>
      <c r="E295" s="28">
        <v>10.8134</v>
      </c>
      <c r="F295" s="28">
        <v>39.180500000000002</v>
      </c>
      <c r="G295" s="28">
        <v>3.5642516344478259</v>
      </c>
      <c r="H295" s="28">
        <v>9.9461168358518073</v>
      </c>
      <c r="I295" s="26">
        <f t="shared" si="40"/>
        <v>50.271872367835435</v>
      </c>
      <c r="J295" s="122"/>
      <c r="K295" s="124"/>
      <c r="L295" s="124"/>
      <c r="M295" s="122"/>
      <c r="N295" s="107"/>
      <c r="Q295" s="124"/>
      <c r="R295" s="124"/>
    </row>
    <row r="296" spans="1:18" x14ac:dyDescent="0.25">
      <c r="A296" s="107" t="s">
        <v>50</v>
      </c>
      <c r="B296" s="107" t="s">
        <v>153</v>
      </c>
      <c r="C296" s="28">
        <v>23.328800000000001</v>
      </c>
      <c r="D296" s="28">
        <v>67.0017</v>
      </c>
      <c r="E296" s="28">
        <v>13.2273</v>
      </c>
      <c r="F296" s="28">
        <v>46.2973</v>
      </c>
      <c r="G296" s="28">
        <v>3.6739948941064142</v>
      </c>
      <c r="H296" s="28">
        <v>11.479648248218577</v>
      </c>
      <c r="I296" s="26">
        <f t="shared" si="40"/>
        <v>56.395941192777144</v>
      </c>
      <c r="J296" s="122"/>
      <c r="K296" s="124"/>
      <c r="L296" s="124"/>
      <c r="M296" s="122"/>
      <c r="N296" s="107"/>
      <c r="O296" s="124"/>
      <c r="P296" s="124"/>
      <c r="Q296" s="124"/>
      <c r="R296" s="124"/>
    </row>
    <row r="297" spans="1:18" x14ac:dyDescent="0.25">
      <c r="A297" s="107" t="s">
        <v>50</v>
      </c>
      <c r="B297" s="107" t="s">
        <v>154</v>
      </c>
      <c r="C297" s="28">
        <v>22.512799999999999</v>
      </c>
      <c r="D297" s="28">
        <v>66.116699999999994</v>
      </c>
      <c r="E297" s="28">
        <v>11.660399999999999</v>
      </c>
      <c r="F297" s="28">
        <v>43.548299999999998</v>
      </c>
      <c r="G297" s="28">
        <v>3.3533516314326457</v>
      </c>
      <c r="H297" s="28">
        <v>11.600211126327903</v>
      </c>
      <c r="I297" s="26">
        <f t="shared" si="40"/>
        <v>57.281368656832001</v>
      </c>
      <c r="J297" s="122"/>
      <c r="K297" s="124"/>
      <c r="L297" s="124"/>
      <c r="M297" s="122"/>
      <c r="N297" s="107"/>
      <c r="Q297" s="124"/>
      <c r="R297" s="124"/>
    </row>
    <row r="298" spans="1:18" x14ac:dyDescent="0.25">
      <c r="A298" s="107" t="s">
        <v>50</v>
      </c>
      <c r="B298" s="107" t="s">
        <v>155</v>
      </c>
      <c r="C298" s="28">
        <v>23.304500000000001</v>
      </c>
      <c r="D298" s="28">
        <v>65.483099999999993</v>
      </c>
      <c r="E298" s="28">
        <v>12.569800000000001</v>
      </c>
      <c r="F298" s="28">
        <v>43.564100000000003</v>
      </c>
      <c r="G298" s="28">
        <v>3.4595279899454496</v>
      </c>
      <c r="H298" s="28">
        <v>10.725301170867263</v>
      </c>
      <c r="I298" s="26">
        <f t="shared" si="40"/>
        <v>56.079409068187417</v>
      </c>
      <c r="J298" s="122"/>
      <c r="K298" s="124"/>
      <c r="L298" s="124"/>
      <c r="M298" s="122"/>
      <c r="N298" s="107"/>
      <c r="Q298" s="124"/>
      <c r="R298" s="124"/>
    </row>
    <row r="299" spans="1:18" x14ac:dyDescent="0.25">
      <c r="A299" s="107" t="s">
        <v>50</v>
      </c>
      <c r="B299" s="107" t="s">
        <v>156</v>
      </c>
      <c r="C299" s="28">
        <v>22.057700000000001</v>
      </c>
      <c r="D299" s="28">
        <v>63.872700000000002</v>
      </c>
      <c r="E299" s="28">
        <v>11.892799999999999</v>
      </c>
      <c r="F299" s="28">
        <v>43.3185</v>
      </c>
      <c r="G299" s="28">
        <v>3.2438477813954214</v>
      </c>
      <c r="H299" s="28">
        <v>11.238132229188315</v>
      </c>
      <c r="I299" s="26">
        <f t="shared" si="40"/>
        <v>55.604983377321147</v>
      </c>
      <c r="J299" s="122"/>
      <c r="K299" s="124"/>
      <c r="L299" s="124"/>
      <c r="M299" s="122"/>
      <c r="N299" s="107"/>
      <c r="Q299" s="124"/>
      <c r="R299" s="124"/>
    </row>
    <row r="300" spans="1:18" x14ac:dyDescent="0.25">
      <c r="A300" s="107" t="s">
        <v>50</v>
      </c>
      <c r="B300" s="107" t="s">
        <v>157</v>
      </c>
      <c r="C300" s="28">
        <v>21.1205</v>
      </c>
      <c r="D300" s="28">
        <v>62.845599999999997</v>
      </c>
      <c r="E300" s="28">
        <v>10.895200000000001</v>
      </c>
      <c r="F300" s="28">
        <v>39.475299999999997</v>
      </c>
      <c r="G300" s="28">
        <v>3.5116887337051956</v>
      </c>
      <c r="H300" s="28">
        <v>10.308623965316469</v>
      </c>
      <c r="I300" s="26">
        <f t="shared" si="40"/>
        <v>53.156204615231999</v>
      </c>
      <c r="J300" s="122"/>
      <c r="K300" s="124"/>
      <c r="L300" s="124"/>
      <c r="M300" s="122"/>
      <c r="N300" s="107"/>
      <c r="Q300" s="124"/>
      <c r="R300" s="124"/>
    </row>
    <row r="301" spans="1:18" x14ac:dyDescent="0.25">
      <c r="A301" s="107" t="s">
        <v>50</v>
      </c>
      <c r="B301" s="107" t="s">
        <v>158</v>
      </c>
      <c r="C301" s="28">
        <v>23.102599999999999</v>
      </c>
      <c r="D301" s="28">
        <v>67.995400000000004</v>
      </c>
      <c r="E301" s="28">
        <v>12.096299999999999</v>
      </c>
      <c r="F301" s="28">
        <v>43.255699999999997</v>
      </c>
      <c r="G301" s="28">
        <v>3.5332911872394561</v>
      </c>
      <c r="H301" s="28">
        <v>11.006953095082663</v>
      </c>
      <c r="I301" s="26">
        <f t="shared" si="40"/>
        <v>58.186427660566856</v>
      </c>
      <c r="J301" s="122"/>
      <c r="K301" s="124"/>
      <c r="L301" s="124"/>
      <c r="M301" s="122"/>
      <c r="N301" s="107"/>
      <c r="Q301" s="124"/>
      <c r="R301" s="124"/>
    </row>
    <row r="302" spans="1:18" x14ac:dyDescent="0.25">
      <c r="A302" s="107" t="s">
        <v>50</v>
      </c>
      <c r="B302" s="107" t="s">
        <v>159</v>
      </c>
      <c r="C302" s="28">
        <v>21.1921</v>
      </c>
      <c r="D302" s="28">
        <v>63.524700000000003</v>
      </c>
      <c r="E302" s="28">
        <v>11.866</v>
      </c>
      <c r="F302" s="28">
        <v>42.662999999999997</v>
      </c>
      <c r="G302" s="28">
        <v>3.4173010109008581</v>
      </c>
      <c r="H302" s="28">
        <v>11.095856210159081</v>
      </c>
      <c r="I302" s="26">
        <f t="shared" si="40"/>
        <v>54.349170843561126</v>
      </c>
      <c r="J302" s="122"/>
      <c r="K302" s="124"/>
      <c r="L302" s="124"/>
      <c r="M302" s="122"/>
      <c r="N302" s="107"/>
      <c r="Q302" s="124"/>
      <c r="R302" s="124"/>
    </row>
    <row r="303" spans="1:18" x14ac:dyDescent="0.25">
      <c r="A303" s="107" t="s">
        <v>52</v>
      </c>
      <c r="B303" s="107" t="s">
        <v>152</v>
      </c>
      <c r="C303" s="28">
        <v>20.448699999999999</v>
      </c>
      <c r="D303" s="28">
        <v>59.616500000000002</v>
      </c>
      <c r="E303" s="28">
        <v>11.5372</v>
      </c>
      <c r="F303" s="28">
        <v>42.889099999999999</v>
      </c>
      <c r="G303" s="28">
        <v>3.5802825411894523</v>
      </c>
      <c r="H303" s="28">
        <v>11.365853444239708</v>
      </c>
      <c r="I303" s="26">
        <f t="shared" si="40"/>
        <v>49.544881869842428</v>
      </c>
      <c r="J303" s="122"/>
      <c r="K303" s="124"/>
      <c r="L303" s="124"/>
      <c r="M303" s="122"/>
      <c r="N303" s="122"/>
      <c r="O303" s="124"/>
      <c r="Q303" s="124"/>
      <c r="R303" s="124"/>
    </row>
    <row r="304" spans="1:18" x14ac:dyDescent="0.25">
      <c r="A304" s="107" t="s">
        <v>52</v>
      </c>
      <c r="B304" s="107" t="s">
        <v>151</v>
      </c>
      <c r="C304" s="28">
        <v>22.675699999999999</v>
      </c>
      <c r="D304" s="28">
        <v>64.490200000000002</v>
      </c>
      <c r="E304" s="28">
        <v>12.647600000000001</v>
      </c>
      <c r="F304" s="28">
        <v>46.059600000000003</v>
      </c>
      <c r="G304" s="28">
        <v>3.68071943948476</v>
      </c>
      <c r="H304" s="28">
        <v>11.698389920865976</v>
      </c>
      <c r="I304" s="26">
        <f t="shared" si="40"/>
        <v>53.845582034699213</v>
      </c>
      <c r="J304" s="122"/>
      <c r="K304" s="124"/>
      <c r="L304" s="124"/>
      <c r="M304" s="122"/>
      <c r="N304" s="107"/>
      <c r="Q304" s="124"/>
      <c r="R304" s="124"/>
    </row>
    <row r="305" spans="1:18" x14ac:dyDescent="0.25">
      <c r="A305" s="107" t="s">
        <v>52</v>
      </c>
      <c r="B305" s="107" t="s">
        <v>153</v>
      </c>
      <c r="C305" s="28">
        <v>22.802900000000001</v>
      </c>
      <c r="D305" s="28">
        <v>64.010199999999998</v>
      </c>
      <c r="E305" s="28">
        <v>12.6988</v>
      </c>
      <c r="F305" s="28">
        <v>44.311900000000001</v>
      </c>
      <c r="G305" s="28">
        <v>3.5424868285431921</v>
      </c>
      <c r="H305" s="28">
        <v>11.359040222918841</v>
      </c>
      <c r="I305" s="26">
        <f t="shared" si="40"/>
        <v>54.150104126112709</v>
      </c>
      <c r="J305" s="122"/>
      <c r="K305" s="124"/>
      <c r="L305" s="124"/>
      <c r="M305" s="122"/>
      <c r="N305" s="107"/>
      <c r="Q305" s="124"/>
      <c r="R305" s="124"/>
    </row>
    <row r="306" spans="1:18" x14ac:dyDescent="0.25">
      <c r="A306" s="107" t="s">
        <v>52</v>
      </c>
      <c r="B306" s="107" t="s">
        <v>154</v>
      </c>
      <c r="C306" s="28">
        <v>23.397600000000001</v>
      </c>
      <c r="D306" s="28">
        <v>64.732699999999994</v>
      </c>
      <c r="E306" s="28">
        <v>12.3758</v>
      </c>
      <c r="F306" s="28">
        <v>44.043700000000001</v>
      </c>
      <c r="G306" s="28">
        <v>3.5963982849652494</v>
      </c>
      <c r="H306" s="28">
        <v>10.862683114978022</v>
      </c>
      <c r="I306" s="26">
        <f t="shared" si="40"/>
        <v>54.570208081063505</v>
      </c>
      <c r="J306" s="122"/>
      <c r="K306" s="124"/>
      <c r="L306" s="124"/>
      <c r="M306" s="122"/>
      <c r="N306" s="107"/>
      <c r="Q306" s="124"/>
      <c r="R306" s="124"/>
    </row>
    <row r="307" spans="1:18" x14ac:dyDescent="0.25">
      <c r="A307" s="107" t="s">
        <v>52</v>
      </c>
      <c r="B307" s="107" t="s">
        <v>155</v>
      </c>
      <c r="C307" s="28">
        <v>25.316500000000001</v>
      </c>
      <c r="D307" s="28">
        <v>69.205799999999996</v>
      </c>
      <c r="E307" s="28">
        <v>13.382400000000001</v>
      </c>
      <c r="F307" s="28">
        <v>47.902900000000002</v>
      </c>
      <c r="G307" s="28">
        <v>3.7820812188297834</v>
      </c>
      <c r="H307" s="28">
        <v>11.812318923953962</v>
      </c>
      <c r="I307" s="26">
        <f t="shared" si="40"/>
        <v>57.966834156851796</v>
      </c>
      <c r="J307" s="122"/>
      <c r="K307" s="124"/>
      <c r="L307" s="124"/>
      <c r="M307" s="122"/>
      <c r="N307" s="107"/>
      <c r="Q307" s="124"/>
      <c r="R307" s="124"/>
    </row>
    <row r="308" spans="1:18" x14ac:dyDescent="0.25">
      <c r="A308" s="107" t="s">
        <v>53</v>
      </c>
      <c r="B308" s="107" t="s">
        <v>152</v>
      </c>
      <c r="C308" s="28">
        <v>15.467000000000001</v>
      </c>
      <c r="D308" s="28">
        <v>50.778100000000002</v>
      </c>
      <c r="E308" s="28">
        <v>9.4841599999999993</v>
      </c>
      <c r="F308" s="28">
        <v>37.327399999999997</v>
      </c>
      <c r="G308" s="28">
        <v>3.4603023851489128</v>
      </c>
      <c r="H308" s="28">
        <v>10.121636261068003</v>
      </c>
      <c r="I308" s="26">
        <f t="shared" si="40"/>
        <v>41.37019867404716</v>
      </c>
      <c r="J308" s="122"/>
      <c r="K308" s="124"/>
      <c r="L308" s="124"/>
      <c r="M308" s="122"/>
      <c r="N308" s="107"/>
      <c r="Q308" s="124"/>
      <c r="R308" s="124"/>
    </row>
    <row r="309" spans="1:18" x14ac:dyDescent="0.25">
      <c r="A309" s="107" t="s">
        <v>53</v>
      </c>
      <c r="B309" s="107" t="s">
        <v>151</v>
      </c>
      <c r="C309" s="28">
        <v>16.8048</v>
      </c>
      <c r="D309" s="28">
        <v>53.790599999999998</v>
      </c>
      <c r="E309" s="28">
        <v>10.8476</v>
      </c>
      <c r="F309" s="28">
        <v>40.146900000000002</v>
      </c>
      <c r="G309" s="28">
        <v>3.34954840993995</v>
      </c>
      <c r="H309" s="28">
        <v>10.424607722533215</v>
      </c>
      <c r="I309" s="26">
        <f t="shared" si="40"/>
        <v>44.975298567439737</v>
      </c>
      <c r="J309" s="122"/>
      <c r="K309" s="124"/>
      <c r="L309" s="124"/>
      <c r="M309" s="122"/>
      <c r="N309" s="107"/>
      <c r="Q309" s="124"/>
      <c r="R309" s="124"/>
    </row>
    <row r="310" spans="1:18" x14ac:dyDescent="0.25">
      <c r="A310" s="107" t="s">
        <v>53</v>
      </c>
      <c r="B310" s="107" t="s">
        <v>153</v>
      </c>
      <c r="C310" s="28">
        <v>15.8515</v>
      </c>
      <c r="D310" s="28">
        <v>53.975299999999997</v>
      </c>
      <c r="E310" s="28">
        <v>10.0662</v>
      </c>
      <c r="F310" s="28">
        <v>39.7864</v>
      </c>
      <c r="G310" s="28">
        <v>3.2075097237255599</v>
      </c>
      <c r="H310" s="28">
        <v>10.834409008291932</v>
      </c>
      <c r="I310" s="26">
        <f t="shared" si="40"/>
        <v>45.891778221018981</v>
      </c>
      <c r="J310" s="122"/>
      <c r="K310" s="124"/>
      <c r="L310" s="124"/>
      <c r="M310" s="122"/>
      <c r="N310" s="107"/>
      <c r="Q310" s="124"/>
      <c r="R310" s="124"/>
    </row>
    <row r="311" spans="1:18" x14ac:dyDescent="0.25">
      <c r="A311" s="107" t="s">
        <v>53</v>
      </c>
      <c r="B311" s="107" t="s">
        <v>154</v>
      </c>
      <c r="C311" s="28">
        <v>17.370999999999999</v>
      </c>
      <c r="D311" s="28">
        <v>54.646599999999999</v>
      </c>
      <c r="E311" s="28">
        <v>10.5166</v>
      </c>
      <c r="F311" s="28">
        <v>39.854500000000002</v>
      </c>
      <c r="G311" s="28">
        <v>3.3870794313503003</v>
      </c>
      <c r="H311" s="28">
        <v>10.812428019895062</v>
      </c>
      <c r="I311" s="26">
        <f t="shared" si="40"/>
        <v>45.632644441640068</v>
      </c>
      <c r="J311" s="122"/>
      <c r="K311" s="124"/>
      <c r="L311" s="124"/>
      <c r="M311" s="122"/>
      <c r="N311" s="107"/>
      <c r="Q311" s="124"/>
      <c r="R311" s="124"/>
    </row>
    <row r="312" spans="1:18" x14ac:dyDescent="0.25">
      <c r="C312" s="26"/>
      <c r="D312" s="26"/>
      <c r="E312" s="26"/>
      <c r="F312" s="26"/>
      <c r="G312" s="26"/>
      <c r="H312" s="26"/>
      <c r="I312" s="107"/>
      <c r="J312" s="107"/>
      <c r="K312" s="107"/>
      <c r="L312" s="107"/>
      <c r="M312" s="107"/>
      <c r="N312" s="107"/>
      <c r="O312" s="107"/>
      <c r="P312" s="107"/>
    </row>
    <row r="313" spans="1:18" x14ac:dyDescent="0.25">
      <c r="B313" s="3" t="s">
        <v>4</v>
      </c>
      <c r="C313" s="26">
        <f>AVERAGE(C292:C311)</f>
        <v>21.378599999999999</v>
      </c>
      <c r="D313" s="26">
        <f t="shared" ref="D313:I313" si="41">AVERAGE(D292:D311)</f>
        <v>62.497515</v>
      </c>
      <c r="E313" s="26">
        <f t="shared" si="41"/>
        <v>11.827908000000003</v>
      </c>
      <c r="F313" s="26">
        <f t="shared" si="41"/>
        <v>42.717345000000002</v>
      </c>
      <c r="G313" s="26">
        <f t="shared" si="41"/>
        <v>3.5618590877569196</v>
      </c>
      <c r="H313" s="26">
        <f t="shared" si="41"/>
        <v>10.97369842010276</v>
      </c>
      <c r="I313" s="26">
        <f t="shared" si="41"/>
        <v>52.489041083708912</v>
      </c>
      <c r="J313" s="122"/>
      <c r="K313" s="122"/>
      <c r="L313" s="122"/>
      <c r="M313" s="122"/>
      <c r="N313" s="122"/>
      <c r="O313" s="107"/>
      <c r="P313" s="107"/>
    </row>
    <row r="314" spans="1:18" x14ac:dyDescent="0.25">
      <c r="B314" s="3" t="s">
        <v>5</v>
      </c>
      <c r="C314" s="26">
        <f>(STDEV(C292:C311)/SQRT(COUNT(C292:C311)))</f>
        <v>0.6602429534887756</v>
      </c>
      <c r="D314" s="26">
        <f t="shared" ref="D314:I314" si="42">(STDEV(D292:D311)/SQRT(COUNT(D292:D311)))</f>
        <v>1.222194730291092</v>
      </c>
      <c r="E314" s="26">
        <f t="shared" si="42"/>
        <v>0.24734746695967685</v>
      </c>
      <c r="F314" s="26">
        <f t="shared" si="42"/>
        <v>0.63074019300947648</v>
      </c>
      <c r="G314" s="26">
        <f t="shared" si="42"/>
        <v>5.1919751138116102E-2</v>
      </c>
      <c r="H314" s="26">
        <f t="shared" si="42"/>
        <v>0.12415208693734849</v>
      </c>
      <c r="I314" s="26">
        <f t="shared" si="42"/>
        <v>1.1241926319463051</v>
      </c>
      <c r="J314" s="107"/>
      <c r="K314" s="107"/>
      <c r="L314" s="107"/>
      <c r="M314" s="107"/>
      <c r="N314" s="107"/>
      <c r="O314" s="107"/>
      <c r="P314" s="107"/>
    </row>
    <row r="315" spans="1:18" x14ac:dyDescent="0.25"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</row>
    <row r="316" spans="1:18" x14ac:dyDescent="0.25">
      <c r="B316" s="123"/>
      <c r="C316" s="128"/>
      <c r="D316" s="128"/>
      <c r="E316" s="128"/>
      <c r="F316" s="128"/>
      <c r="G316" s="128"/>
      <c r="H316" s="128"/>
      <c r="I316" s="128"/>
      <c r="J316" s="128"/>
    </row>
    <row r="323" spans="14:15" x14ac:dyDescent="0.25">
      <c r="N323" s="138"/>
      <c r="O323" s="138"/>
    </row>
    <row r="324" spans="14:15" x14ac:dyDescent="0.25">
      <c r="N324" s="139"/>
      <c r="O324" s="139"/>
    </row>
  </sheetData>
  <mergeCells count="30">
    <mergeCell ref="N323:O323"/>
    <mergeCell ref="N324:O324"/>
    <mergeCell ref="A3:B4"/>
    <mergeCell ref="A32:B33"/>
    <mergeCell ref="C34:D34"/>
    <mergeCell ref="E34:F34"/>
    <mergeCell ref="G34:H34"/>
    <mergeCell ref="R54:T54"/>
    <mergeCell ref="A91:B92"/>
    <mergeCell ref="S93:V93"/>
    <mergeCell ref="A52:B53"/>
    <mergeCell ref="A135:B136"/>
    <mergeCell ref="A83:B84"/>
    <mergeCell ref="W93:Z93"/>
    <mergeCell ref="A118:B119"/>
    <mergeCell ref="A154:B155"/>
    <mergeCell ref="R137:T137"/>
    <mergeCell ref="A147:B148"/>
    <mergeCell ref="R149:T149"/>
    <mergeCell ref="E126:F129"/>
    <mergeCell ref="E99:F112"/>
    <mergeCell ref="A288:B289"/>
    <mergeCell ref="A259:B260"/>
    <mergeCell ref="A181:B182"/>
    <mergeCell ref="A168:B169"/>
    <mergeCell ref="A197:B198"/>
    <mergeCell ref="A230:B231"/>
    <mergeCell ref="A242:B243"/>
    <mergeCell ref="A213:B214"/>
    <mergeCell ref="A253:B254"/>
  </mergeCells>
  <phoneticPr fontId="7" type="noConversion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8568-BC84-C846-A7CD-75996E81A53C}">
  <dimension ref="A1:O61"/>
  <sheetViews>
    <sheetView zoomScale="90" workbookViewId="0">
      <selection activeCell="D45" sqref="D45"/>
    </sheetView>
  </sheetViews>
  <sheetFormatPr defaultColWidth="11" defaultRowHeight="15.75" x14ac:dyDescent="0.25"/>
  <cols>
    <col min="2" max="2" width="21.25" customWidth="1"/>
    <col min="3" max="3" width="14" customWidth="1"/>
    <col min="4" max="4" width="27.25" customWidth="1"/>
    <col min="5" max="5" width="24" customWidth="1"/>
    <col min="7" max="7" width="15.625" customWidth="1"/>
    <col min="9" max="9" width="15.625" customWidth="1"/>
    <col min="10" max="10" width="25.875" customWidth="1"/>
    <col min="12" max="12" width="16.25" customWidth="1"/>
    <col min="14" max="14" width="17.25" customWidth="1"/>
    <col min="15" max="15" width="25.5" customWidth="1"/>
  </cols>
  <sheetData>
    <row r="1" spans="1:15" ht="17.25" thickTop="1" thickBot="1" x14ac:dyDescent="0.3">
      <c r="A1" s="67" t="s">
        <v>193</v>
      </c>
      <c r="B1" s="68" t="s">
        <v>280</v>
      </c>
      <c r="C1" s="68" t="s">
        <v>194</v>
      </c>
      <c r="D1" s="68" t="s">
        <v>195</v>
      </c>
    </row>
    <row r="2" spans="1:15" ht="16.5" thickTop="1" x14ac:dyDescent="0.25">
      <c r="A2" s="69" t="s">
        <v>196</v>
      </c>
      <c r="B2" s="70">
        <v>20</v>
      </c>
      <c r="C2" s="71">
        <v>6.65</v>
      </c>
      <c r="D2" s="70" t="s">
        <v>197</v>
      </c>
      <c r="G2" s="25"/>
    </row>
    <row r="3" spans="1:15" x14ac:dyDescent="0.25">
      <c r="A3" s="72" t="s">
        <v>198</v>
      </c>
      <c r="B3" s="73">
        <v>48</v>
      </c>
      <c r="C3" s="74">
        <v>6.1489361702127656</v>
      </c>
      <c r="D3" s="73" t="s">
        <v>197</v>
      </c>
      <c r="G3" s="25"/>
    </row>
    <row r="4" spans="1:15" x14ac:dyDescent="0.25">
      <c r="A4" s="75" t="s">
        <v>199</v>
      </c>
      <c r="B4" s="76">
        <v>33</v>
      </c>
      <c r="C4" s="77">
        <v>6.4848484848484844</v>
      </c>
      <c r="D4" s="76" t="s">
        <v>200</v>
      </c>
      <c r="G4" s="25"/>
    </row>
    <row r="5" spans="1:15" x14ac:dyDescent="0.25">
      <c r="A5" s="72" t="s">
        <v>201</v>
      </c>
      <c r="B5" s="73">
        <v>6</v>
      </c>
      <c r="C5" s="74">
        <v>5.833333333333333</v>
      </c>
      <c r="D5" s="73" t="s">
        <v>202</v>
      </c>
      <c r="G5" s="25"/>
    </row>
    <row r="6" spans="1:15" ht="16.5" thickBot="1" x14ac:dyDescent="0.3">
      <c r="A6" s="78" t="s">
        <v>203</v>
      </c>
      <c r="B6" s="79">
        <v>8</v>
      </c>
      <c r="C6" s="80">
        <v>6.625</v>
      </c>
      <c r="D6" s="79" t="s">
        <v>202</v>
      </c>
      <c r="G6" s="25"/>
    </row>
    <row r="7" spans="1:15" ht="16.5" thickTop="1" x14ac:dyDescent="0.25">
      <c r="A7" s="129" t="s">
        <v>274</v>
      </c>
      <c r="B7" s="119"/>
      <c r="C7" s="119"/>
      <c r="D7" s="119"/>
      <c r="E7" s="119"/>
      <c r="F7" s="119"/>
    </row>
    <row r="8" spans="1:15" x14ac:dyDescent="0.25">
      <c r="A8" s="130" t="s">
        <v>278</v>
      </c>
    </row>
    <row r="10" spans="1:15" x14ac:dyDescent="0.25">
      <c r="B10" s="140" t="s">
        <v>241</v>
      </c>
      <c r="C10" s="141"/>
      <c r="D10" s="141"/>
      <c r="E10" s="141"/>
      <c r="G10" s="140" t="s">
        <v>242</v>
      </c>
      <c r="H10" s="140"/>
      <c r="I10" s="140"/>
      <c r="J10" s="140"/>
      <c r="L10" s="140" t="s">
        <v>243</v>
      </c>
      <c r="M10" s="140"/>
      <c r="N10" s="140"/>
      <c r="O10" s="140"/>
    </row>
    <row r="11" spans="1:15" x14ac:dyDescent="0.25">
      <c r="B11" s="141"/>
      <c r="C11" s="141"/>
      <c r="D11" s="141"/>
      <c r="E11" s="141"/>
      <c r="G11" s="140"/>
      <c r="H11" s="140"/>
      <c r="I11" s="140"/>
      <c r="J11" s="140"/>
      <c r="L11" s="140"/>
      <c r="M11" s="140"/>
      <c r="N11" s="140"/>
      <c r="O11" s="140"/>
    </row>
    <row r="12" spans="1:15" x14ac:dyDescent="0.25">
      <c r="B12" s="108" t="s">
        <v>193</v>
      </c>
      <c r="C12" s="108" t="s">
        <v>275</v>
      </c>
      <c r="D12" s="108" t="s">
        <v>276</v>
      </c>
      <c r="E12" s="108" t="s">
        <v>277</v>
      </c>
      <c r="G12" s="108" t="s">
        <v>193</v>
      </c>
      <c r="H12" s="108" t="s">
        <v>275</v>
      </c>
      <c r="I12" s="108" t="s">
        <v>276</v>
      </c>
      <c r="J12" s="108" t="s">
        <v>277</v>
      </c>
      <c r="L12" s="108" t="s">
        <v>193</v>
      </c>
      <c r="M12" s="108" t="s">
        <v>275</v>
      </c>
      <c r="N12" s="108" t="s">
        <v>276</v>
      </c>
      <c r="O12" s="108" t="s">
        <v>277</v>
      </c>
    </row>
    <row r="13" spans="1:15" x14ac:dyDescent="0.25">
      <c r="B13" s="96">
        <v>39</v>
      </c>
      <c r="C13" s="96" t="s">
        <v>244</v>
      </c>
      <c r="D13" s="96">
        <v>4</v>
      </c>
      <c r="E13" s="96">
        <v>7</v>
      </c>
      <c r="G13" s="96">
        <v>27</v>
      </c>
      <c r="H13" s="96" t="s">
        <v>245</v>
      </c>
      <c r="I13" s="96">
        <v>3</v>
      </c>
      <c r="J13" s="96">
        <v>6</v>
      </c>
      <c r="L13" s="96">
        <v>5</v>
      </c>
      <c r="M13" s="96" t="s">
        <v>246</v>
      </c>
      <c r="N13" s="96">
        <v>2</v>
      </c>
      <c r="O13" s="96">
        <v>7</v>
      </c>
    </row>
    <row r="14" spans="1:15" x14ac:dyDescent="0.25">
      <c r="B14" s="96">
        <v>40</v>
      </c>
      <c r="C14" s="96" t="s">
        <v>244</v>
      </c>
      <c r="D14" s="96">
        <v>4</v>
      </c>
      <c r="E14" s="96">
        <v>7</v>
      </c>
      <c r="G14" s="96">
        <v>30</v>
      </c>
      <c r="H14" s="96" t="s">
        <v>245</v>
      </c>
      <c r="I14" s="96">
        <v>3</v>
      </c>
      <c r="J14" s="96">
        <v>5</v>
      </c>
      <c r="L14" s="96">
        <v>6</v>
      </c>
      <c r="M14" s="96" t="s">
        <v>246</v>
      </c>
      <c r="N14" s="96">
        <v>2</v>
      </c>
      <c r="O14" s="96">
        <v>6</v>
      </c>
    </row>
    <row r="15" spans="1:15" x14ac:dyDescent="0.25">
      <c r="B15" s="96">
        <v>41</v>
      </c>
      <c r="C15" s="96" t="s">
        <v>244</v>
      </c>
      <c r="D15" s="96">
        <v>4</v>
      </c>
      <c r="E15" s="96">
        <v>7</v>
      </c>
      <c r="G15" s="96">
        <v>22</v>
      </c>
      <c r="H15" s="97" t="s">
        <v>245</v>
      </c>
      <c r="I15" s="96">
        <v>3</v>
      </c>
      <c r="J15" s="96">
        <v>6</v>
      </c>
      <c r="L15" s="96">
        <v>7</v>
      </c>
      <c r="M15" s="96" t="s">
        <v>246</v>
      </c>
      <c r="N15" s="96">
        <v>2</v>
      </c>
      <c r="O15" s="96">
        <v>6</v>
      </c>
    </row>
    <row r="16" spans="1:15" x14ac:dyDescent="0.25">
      <c r="B16" s="96">
        <v>42</v>
      </c>
      <c r="C16" s="96" t="s">
        <v>244</v>
      </c>
      <c r="D16" s="96">
        <v>4</v>
      </c>
      <c r="E16" s="96">
        <v>7</v>
      </c>
      <c r="G16" s="96">
        <v>25</v>
      </c>
      <c r="H16" s="97" t="s">
        <v>245</v>
      </c>
      <c r="I16" s="96">
        <v>3</v>
      </c>
      <c r="J16" s="96">
        <v>6</v>
      </c>
      <c r="L16" s="96">
        <v>8</v>
      </c>
      <c r="M16" s="96" t="s">
        <v>246</v>
      </c>
      <c r="N16" s="96">
        <v>2</v>
      </c>
      <c r="O16" s="96">
        <v>6</v>
      </c>
    </row>
    <row r="17" spans="2:15" x14ac:dyDescent="0.25">
      <c r="B17" s="96">
        <v>43</v>
      </c>
      <c r="C17" s="96" t="s">
        <v>244</v>
      </c>
      <c r="D17" s="96">
        <v>4</v>
      </c>
      <c r="E17" s="96">
        <v>7</v>
      </c>
      <c r="G17" s="96">
        <v>26</v>
      </c>
      <c r="H17" s="97" t="s">
        <v>245</v>
      </c>
      <c r="I17" s="96">
        <v>3</v>
      </c>
      <c r="J17" s="96">
        <v>6</v>
      </c>
      <c r="L17" s="96">
        <v>9</v>
      </c>
      <c r="M17" s="96" t="s">
        <v>246</v>
      </c>
      <c r="N17" s="96">
        <v>2</v>
      </c>
      <c r="O17" s="96">
        <v>7</v>
      </c>
    </row>
    <row r="18" spans="2:15" x14ac:dyDescent="0.25">
      <c r="B18" s="96">
        <v>44</v>
      </c>
      <c r="C18" s="96" t="s">
        <v>244</v>
      </c>
      <c r="D18" s="96">
        <v>4</v>
      </c>
      <c r="E18" s="96">
        <v>7</v>
      </c>
      <c r="G18" s="96">
        <v>27</v>
      </c>
      <c r="H18" s="97" t="s">
        <v>245</v>
      </c>
      <c r="I18" s="96">
        <v>3</v>
      </c>
      <c r="J18" s="96">
        <v>6</v>
      </c>
      <c r="L18" s="96">
        <v>10</v>
      </c>
      <c r="M18" s="96" t="s">
        <v>246</v>
      </c>
      <c r="N18" s="96">
        <v>2</v>
      </c>
      <c r="O18" s="96">
        <v>5</v>
      </c>
    </row>
    <row r="19" spans="2:15" x14ac:dyDescent="0.25">
      <c r="B19" s="96">
        <v>45</v>
      </c>
      <c r="C19" s="96" t="s">
        <v>244</v>
      </c>
      <c r="D19" s="96">
        <v>4</v>
      </c>
      <c r="E19" s="96">
        <v>6</v>
      </c>
      <c r="G19" s="96">
        <v>28</v>
      </c>
      <c r="H19" s="97" t="s">
        <v>245</v>
      </c>
      <c r="I19" s="96">
        <v>3</v>
      </c>
      <c r="J19" s="96">
        <v>5</v>
      </c>
      <c r="L19" s="96">
        <v>11</v>
      </c>
      <c r="M19" s="96" t="s">
        <v>246</v>
      </c>
      <c r="N19" s="96">
        <v>2</v>
      </c>
      <c r="O19" s="96">
        <v>6</v>
      </c>
    </row>
    <row r="20" spans="2:15" x14ac:dyDescent="0.25">
      <c r="B20" s="96">
        <v>47</v>
      </c>
      <c r="C20" s="96" t="s">
        <v>244</v>
      </c>
      <c r="D20" s="96">
        <v>4</v>
      </c>
      <c r="E20" s="96">
        <v>5</v>
      </c>
      <c r="G20" s="96">
        <v>29</v>
      </c>
      <c r="H20" s="97" t="s">
        <v>245</v>
      </c>
      <c r="I20" s="96">
        <v>3</v>
      </c>
      <c r="J20" s="96">
        <v>7</v>
      </c>
      <c r="L20" s="96">
        <v>12</v>
      </c>
      <c r="M20" s="96" t="s">
        <v>246</v>
      </c>
      <c r="N20" s="96">
        <v>2</v>
      </c>
      <c r="O20" s="96">
        <v>7</v>
      </c>
    </row>
    <row r="21" spans="2:15" x14ac:dyDescent="0.25">
      <c r="B21" s="96">
        <v>9</v>
      </c>
      <c r="C21" s="96" t="s">
        <v>244</v>
      </c>
      <c r="D21" s="96">
        <v>4</v>
      </c>
      <c r="E21" s="96">
        <v>8</v>
      </c>
      <c r="G21" s="96">
        <v>30</v>
      </c>
      <c r="H21" s="97" t="s">
        <v>245</v>
      </c>
      <c r="I21" s="96">
        <v>3</v>
      </c>
      <c r="J21" s="96">
        <v>6</v>
      </c>
      <c r="L21" s="96">
        <v>13</v>
      </c>
      <c r="M21" s="96" t="s">
        <v>246</v>
      </c>
      <c r="N21" s="96">
        <v>2</v>
      </c>
      <c r="O21" s="96">
        <v>6</v>
      </c>
    </row>
    <row r="22" spans="2:15" x14ac:dyDescent="0.25">
      <c r="B22" s="96">
        <v>10</v>
      </c>
      <c r="C22" s="96" t="s">
        <v>244</v>
      </c>
      <c r="D22" s="96">
        <v>4</v>
      </c>
      <c r="E22" s="96">
        <v>6</v>
      </c>
      <c r="G22" s="96">
        <v>32</v>
      </c>
      <c r="H22" s="97" t="s">
        <v>245</v>
      </c>
      <c r="I22" s="96">
        <v>3</v>
      </c>
      <c r="J22" s="96">
        <v>6</v>
      </c>
      <c r="L22" s="96">
        <v>1</v>
      </c>
      <c r="M22" s="96" t="s">
        <v>246</v>
      </c>
      <c r="N22" s="96">
        <v>2</v>
      </c>
      <c r="O22" s="96">
        <v>6</v>
      </c>
    </row>
    <row r="23" spans="2:15" x14ac:dyDescent="0.25">
      <c r="B23" s="96">
        <v>16</v>
      </c>
      <c r="C23" s="96" t="s">
        <v>244</v>
      </c>
      <c r="D23" s="96">
        <v>4</v>
      </c>
      <c r="E23" s="96">
        <v>8</v>
      </c>
      <c r="G23" s="96">
        <v>33</v>
      </c>
      <c r="H23" s="97" t="s">
        <v>245</v>
      </c>
      <c r="I23" s="96">
        <v>3</v>
      </c>
      <c r="J23" s="96">
        <v>6</v>
      </c>
      <c r="L23" s="96">
        <v>24</v>
      </c>
      <c r="M23" s="96" t="s">
        <v>246</v>
      </c>
      <c r="N23" s="96">
        <v>2</v>
      </c>
      <c r="O23" s="96">
        <v>7</v>
      </c>
    </row>
    <row r="24" spans="2:15" x14ac:dyDescent="0.25">
      <c r="B24" s="96">
        <v>19</v>
      </c>
      <c r="C24" s="96" t="s">
        <v>244</v>
      </c>
      <c r="D24" s="96">
        <v>4</v>
      </c>
      <c r="E24" s="96">
        <v>8</v>
      </c>
      <c r="G24" s="96">
        <v>34</v>
      </c>
      <c r="H24" s="97" t="s">
        <v>245</v>
      </c>
      <c r="I24" s="96">
        <v>3</v>
      </c>
      <c r="J24" s="96">
        <v>7</v>
      </c>
      <c r="L24" s="96">
        <v>36</v>
      </c>
      <c r="M24" s="96" t="s">
        <v>246</v>
      </c>
      <c r="N24" s="96">
        <v>2</v>
      </c>
      <c r="O24" s="96">
        <v>6</v>
      </c>
    </row>
    <row r="25" spans="2:15" x14ac:dyDescent="0.25">
      <c r="B25" s="96">
        <v>20</v>
      </c>
      <c r="C25" s="96" t="s">
        <v>244</v>
      </c>
      <c r="D25" s="96">
        <v>4</v>
      </c>
      <c r="E25" s="96">
        <v>7</v>
      </c>
      <c r="G25" s="96">
        <v>32</v>
      </c>
      <c r="H25" s="97" t="s">
        <v>245</v>
      </c>
      <c r="I25" s="96">
        <v>3</v>
      </c>
      <c r="J25" s="96">
        <v>7</v>
      </c>
      <c r="L25" s="96">
        <v>37</v>
      </c>
      <c r="M25" s="96" t="s">
        <v>246</v>
      </c>
      <c r="N25" s="96">
        <v>2</v>
      </c>
      <c r="O25" s="96">
        <v>5</v>
      </c>
    </row>
    <row r="26" spans="2:15" x14ac:dyDescent="0.25">
      <c r="B26" s="96">
        <v>21</v>
      </c>
      <c r="C26" s="96" t="s">
        <v>244</v>
      </c>
      <c r="D26" s="96">
        <v>4</v>
      </c>
      <c r="E26" s="96">
        <v>7</v>
      </c>
      <c r="G26" s="96">
        <v>33</v>
      </c>
      <c r="H26" s="97" t="s">
        <v>245</v>
      </c>
      <c r="I26" s="96">
        <v>3</v>
      </c>
      <c r="J26" s="96">
        <v>6</v>
      </c>
      <c r="L26" s="96">
        <v>38</v>
      </c>
      <c r="M26" s="96" t="s">
        <v>246</v>
      </c>
      <c r="N26" s="96">
        <v>2</v>
      </c>
      <c r="O26" s="96">
        <v>7</v>
      </c>
    </row>
    <row r="27" spans="2:15" x14ac:dyDescent="0.25">
      <c r="B27" s="96">
        <v>22</v>
      </c>
      <c r="C27" s="96" t="s">
        <v>244</v>
      </c>
      <c r="D27" s="96">
        <v>4</v>
      </c>
      <c r="E27" s="96">
        <v>6</v>
      </c>
      <c r="G27" s="96">
        <v>34</v>
      </c>
      <c r="H27" s="97" t="s">
        <v>245</v>
      </c>
      <c r="I27" s="96">
        <v>3</v>
      </c>
      <c r="J27" s="96">
        <v>7</v>
      </c>
      <c r="L27" s="96">
        <v>12</v>
      </c>
      <c r="M27" s="96" t="s">
        <v>246</v>
      </c>
      <c r="N27" s="96">
        <v>2</v>
      </c>
      <c r="O27" s="96">
        <v>9</v>
      </c>
    </row>
    <row r="28" spans="2:15" x14ac:dyDescent="0.25">
      <c r="B28" s="96">
        <v>23</v>
      </c>
      <c r="C28" s="96" t="s">
        <v>244</v>
      </c>
      <c r="D28" s="96">
        <v>4</v>
      </c>
      <c r="E28" s="96">
        <v>6</v>
      </c>
      <c r="G28" s="96">
        <v>35</v>
      </c>
      <c r="H28" s="97" t="s">
        <v>245</v>
      </c>
      <c r="I28" s="96">
        <v>3</v>
      </c>
      <c r="J28" s="96">
        <v>7</v>
      </c>
      <c r="L28" s="96">
        <v>13</v>
      </c>
      <c r="M28" s="96" t="s">
        <v>246</v>
      </c>
      <c r="N28" s="96">
        <v>2</v>
      </c>
      <c r="O28" s="96">
        <v>7</v>
      </c>
    </row>
    <row r="29" spans="2:15" x14ac:dyDescent="0.25">
      <c r="B29" s="96">
        <v>24</v>
      </c>
      <c r="C29" s="96" t="s">
        <v>244</v>
      </c>
      <c r="D29" s="96">
        <v>4</v>
      </c>
      <c r="E29" s="96">
        <v>5</v>
      </c>
      <c r="G29" s="96">
        <v>46</v>
      </c>
      <c r="H29" s="97" t="s">
        <v>245</v>
      </c>
      <c r="I29" s="96">
        <v>3</v>
      </c>
      <c r="J29" s="96">
        <v>7</v>
      </c>
      <c r="L29" s="96">
        <v>18</v>
      </c>
      <c r="M29" s="96" t="s">
        <v>246</v>
      </c>
      <c r="N29" s="96">
        <v>2</v>
      </c>
      <c r="O29" s="96">
        <v>9</v>
      </c>
    </row>
    <row r="30" spans="2:15" x14ac:dyDescent="0.25">
      <c r="B30" s="96">
        <v>32</v>
      </c>
      <c r="C30" s="96" t="s">
        <v>244</v>
      </c>
      <c r="D30" s="96">
        <v>4</v>
      </c>
      <c r="E30" s="96">
        <v>6</v>
      </c>
      <c r="G30" s="96">
        <v>48</v>
      </c>
      <c r="H30" s="97" t="s">
        <v>245</v>
      </c>
      <c r="I30" s="96">
        <v>3</v>
      </c>
      <c r="J30" s="96">
        <v>6</v>
      </c>
      <c r="L30" s="96">
        <v>20</v>
      </c>
      <c r="M30" s="96" t="s">
        <v>246</v>
      </c>
      <c r="N30" s="96">
        <v>2</v>
      </c>
      <c r="O30" s="96">
        <v>7</v>
      </c>
    </row>
    <row r="31" spans="2:15" x14ac:dyDescent="0.25">
      <c r="B31" s="96">
        <v>33</v>
      </c>
      <c r="C31" s="96" t="s">
        <v>244</v>
      </c>
      <c r="D31" s="96">
        <v>4</v>
      </c>
      <c r="E31" s="96">
        <v>7</v>
      </c>
      <c r="G31" s="96">
        <v>49</v>
      </c>
      <c r="H31" s="97" t="s">
        <v>245</v>
      </c>
      <c r="I31" s="96">
        <v>3</v>
      </c>
      <c r="J31" s="96">
        <v>6</v>
      </c>
      <c r="L31" s="96">
        <v>21</v>
      </c>
      <c r="M31" s="96" t="s">
        <v>246</v>
      </c>
      <c r="N31" s="96">
        <v>2</v>
      </c>
      <c r="O31" s="96">
        <v>7</v>
      </c>
    </row>
    <row r="32" spans="2:15" x14ac:dyDescent="0.25">
      <c r="B32" s="96">
        <v>49</v>
      </c>
      <c r="C32" s="96" t="s">
        <v>244</v>
      </c>
      <c r="D32" s="96">
        <v>4</v>
      </c>
      <c r="E32" s="96">
        <v>6</v>
      </c>
      <c r="G32" s="96">
        <v>5</v>
      </c>
      <c r="H32" s="96" t="s">
        <v>245</v>
      </c>
      <c r="I32" s="96">
        <v>3</v>
      </c>
      <c r="J32" s="96">
        <v>7</v>
      </c>
      <c r="L32" s="98">
        <v>12</v>
      </c>
      <c r="M32" s="99" t="s">
        <v>235</v>
      </c>
      <c r="N32" s="99">
        <v>2</v>
      </c>
      <c r="O32" s="100">
        <v>6</v>
      </c>
    </row>
    <row r="33" spans="1:15" x14ac:dyDescent="0.25">
      <c r="A33" s="1" t="s">
        <v>279</v>
      </c>
      <c r="E33" s="131">
        <f>AVERAGE(E11:E30)</f>
        <v>6.666666666666667</v>
      </c>
      <c r="G33" s="96">
        <v>6</v>
      </c>
      <c r="H33" s="96" t="s">
        <v>245</v>
      </c>
      <c r="I33" s="96">
        <v>3</v>
      </c>
      <c r="J33" s="96">
        <v>7</v>
      </c>
      <c r="L33" s="101">
        <v>13</v>
      </c>
      <c r="M33" s="96" t="s">
        <v>235</v>
      </c>
      <c r="N33" s="96">
        <v>2</v>
      </c>
      <c r="O33" s="102">
        <v>5</v>
      </c>
    </row>
    <row r="34" spans="1:15" x14ac:dyDescent="0.25">
      <c r="A34" s="1"/>
      <c r="G34" s="96">
        <v>8</v>
      </c>
      <c r="H34" s="96" t="s">
        <v>245</v>
      </c>
      <c r="I34" s="96">
        <v>3</v>
      </c>
      <c r="J34" s="96">
        <v>6</v>
      </c>
      <c r="L34" s="101">
        <v>18</v>
      </c>
      <c r="M34" s="96" t="s">
        <v>235</v>
      </c>
      <c r="N34" s="96">
        <v>2</v>
      </c>
      <c r="O34" s="102">
        <v>5</v>
      </c>
    </row>
    <row r="35" spans="1:15" x14ac:dyDescent="0.25">
      <c r="G35" s="96">
        <v>9</v>
      </c>
      <c r="H35" s="96" t="s">
        <v>245</v>
      </c>
      <c r="I35" s="96">
        <v>3</v>
      </c>
      <c r="J35" s="96">
        <v>5</v>
      </c>
      <c r="L35" s="101">
        <v>22</v>
      </c>
      <c r="M35" s="96" t="s">
        <v>235</v>
      </c>
      <c r="N35" s="96">
        <v>2</v>
      </c>
      <c r="O35" s="102">
        <v>7</v>
      </c>
    </row>
    <row r="36" spans="1:15" x14ac:dyDescent="0.25">
      <c r="G36" s="96">
        <v>10</v>
      </c>
      <c r="H36" s="96" t="s">
        <v>245</v>
      </c>
      <c r="I36" s="96">
        <v>3</v>
      </c>
      <c r="J36" s="96">
        <v>6</v>
      </c>
      <c r="L36" s="101">
        <v>23</v>
      </c>
      <c r="M36" s="96" t="s">
        <v>235</v>
      </c>
      <c r="N36" s="96">
        <v>2</v>
      </c>
      <c r="O36" s="102">
        <v>6</v>
      </c>
    </row>
    <row r="37" spans="1:15" x14ac:dyDescent="0.25">
      <c r="G37" s="96">
        <v>11</v>
      </c>
      <c r="H37" s="96" t="s">
        <v>245</v>
      </c>
      <c r="I37" s="96">
        <v>3</v>
      </c>
      <c r="J37" s="96">
        <v>6</v>
      </c>
      <c r="L37" s="103">
        <v>75</v>
      </c>
      <c r="M37" s="104" t="s">
        <v>235</v>
      </c>
      <c r="N37" s="104">
        <v>2</v>
      </c>
      <c r="O37" s="105">
        <v>6</v>
      </c>
    </row>
    <row r="38" spans="1:15" x14ac:dyDescent="0.25">
      <c r="G38" s="96">
        <v>12</v>
      </c>
      <c r="H38" s="96" t="s">
        <v>245</v>
      </c>
      <c r="I38" s="96">
        <v>3</v>
      </c>
      <c r="J38" s="96">
        <v>6</v>
      </c>
      <c r="L38" s="98">
        <v>11</v>
      </c>
      <c r="M38" s="99" t="s">
        <v>236</v>
      </c>
      <c r="N38" s="99">
        <v>2</v>
      </c>
      <c r="O38" s="100">
        <v>7</v>
      </c>
    </row>
    <row r="39" spans="1:15" x14ac:dyDescent="0.25">
      <c r="G39" s="96">
        <v>13</v>
      </c>
      <c r="H39" s="96" t="s">
        <v>245</v>
      </c>
      <c r="I39" s="96">
        <v>3</v>
      </c>
      <c r="J39" s="96">
        <v>6</v>
      </c>
      <c r="L39" s="101">
        <v>14</v>
      </c>
      <c r="M39" s="96" t="s">
        <v>236</v>
      </c>
      <c r="N39" s="96">
        <v>2</v>
      </c>
      <c r="O39" s="102">
        <v>6</v>
      </c>
    </row>
    <row r="40" spans="1:15" x14ac:dyDescent="0.25">
      <c r="G40" s="96">
        <v>14</v>
      </c>
      <c r="H40" s="96" t="s">
        <v>245</v>
      </c>
      <c r="I40" s="96">
        <v>3</v>
      </c>
      <c r="J40" s="96">
        <v>6</v>
      </c>
      <c r="L40" s="101">
        <v>15</v>
      </c>
      <c r="M40" s="96" t="s">
        <v>236</v>
      </c>
      <c r="N40" s="96">
        <v>2</v>
      </c>
      <c r="O40" s="102">
        <v>7</v>
      </c>
    </row>
    <row r="41" spans="1:15" x14ac:dyDescent="0.25">
      <c r="G41" s="96">
        <v>15</v>
      </c>
      <c r="H41" s="96" t="s">
        <v>245</v>
      </c>
      <c r="I41" s="96">
        <v>3</v>
      </c>
      <c r="J41" s="96">
        <v>7</v>
      </c>
      <c r="L41" s="101">
        <v>16</v>
      </c>
      <c r="M41" s="96" t="s">
        <v>236</v>
      </c>
      <c r="N41" s="96">
        <v>2</v>
      </c>
      <c r="O41" s="102">
        <v>7</v>
      </c>
    </row>
    <row r="42" spans="1:15" x14ac:dyDescent="0.25">
      <c r="G42" s="96">
        <v>16</v>
      </c>
      <c r="H42" s="96" t="s">
        <v>245</v>
      </c>
      <c r="I42" s="96">
        <v>3</v>
      </c>
      <c r="J42" s="96">
        <v>7</v>
      </c>
      <c r="L42" s="101">
        <v>17</v>
      </c>
      <c r="M42" s="96" t="s">
        <v>236</v>
      </c>
      <c r="N42" s="96">
        <v>2</v>
      </c>
      <c r="O42" s="102">
        <v>7</v>
      </c>
    </row>
    <row r="43" spans="1:15" x14ac:dyDescent="0.25">
      <c r="G43" s="96">
        <v>17</v>
      </c>
      <c r="H43" s="96" t="s">
        <v>245</v>
      </c>
      <c r="I43" s="96">
        <v>3</v>
      </c>
      <c r="J43" s="96">
        <v>6</v>
      </c>
      <c r="L43" s="101">
        <v>19</v>
      </c>
      <c r="M43" s="96" t="s">
        <v>236</v>
      </c>
      <c r="N43" s="96">
        <v>2</v>
      </c>
      <c r="O43" s="102">
        <v>7</v>
      </c>
    </row>
    <row r="44" spans="1:15" x14ac:dyDescent="0.25">
      <c r="G44" s="96">
        <v>18</v>
      </c>
      <c r="H44" s="96" t="s">
        <v>245</v>
      </c>
      <c r="I44" s="96">
        <v>3</v>
      </c>
      <c r="J44" s="96">
        <v>6</v>
      </c>
      <c r="L44" s="101">
        <v>20</v>
      </c>
      <c r="M44" s="96" t="s">
        <v>236</v>
      </c>
      <c r="N44" s="96">
        <v>2</v>
      </c>
      <c r="O44" s="102">
        <v>7</v>
      </c>
    </row>
    <row r="45" spans="1:15" x14ac:dyDescent="0.25">
      <c r="G45" s="96">
        <v>19</v>
      </c>
      <c r="H45" s="96" t="s">
        <v>245</v>
      </c>
      <c r="I45" s="96">
        <v>3</v>
      </c>
      <c r="J45" s="96">
        <v>7</v>
      </c>
      <c r="L45" s="103">
        <v>21</v>
      </c>
      <c r="M45" s="104" t="s">
        <v>236</v>
      </c>
      <c r="N45" s="104">
        <v>2</v>
      </c>
      <c r="O45" s="105">
        <v>5</v>
      </c>
    </row>
    <row r="46" spans="1:15" x14ac:dyDescent="0.25">
      <c r="G46" s="96">
        <v>20</v>
      </c>
      <c r="H46" s="96" t="s">
        <v>245</v>
      </c>
      <c r="I46" s="96">
        <v>3</v>
      </c>
      <c r="J46" s="96">
        <v>6</v>
      </c>
      <c r="K46" s="1" t="s">
        <v>279</v>
      </c>
      <c r="O46" s="131">
        <f>AVERAGE(O13:O45)</f>
        <v>6.4848484848484844</v>
      </c>
    </row>
    <row r="47" spans="1:15" x14ac:dyDescent="0.25">
      <c r="G47" s="96">
        <v>21</v>
      </c>
      <c r="H47" s="96" t="s">
        <v>245</v>
      </c>
      <c r="I47" s="96">
        <v>3</v>
      </c>
      <c r="J47" s="96">
        <v>5</v>
      </c>
    </row>
    <row r="48" spans="1:15" x14ac:dyDescent="0.25">
      <c r="G48" s="96">
        <v>11</v>
      </c>
      <c r="H48" s="96" t="s">
        <v>245</v>
      </c>
      <c r="I48" s="96">
        <v>3</v>
      </c>
      <c r="J48" s="96">
        <v>7</v>
      </c>
    </row>
    <row r="49" spans="6:10" x14ac:dyDescent="0.25">
      <c r="G49" s="96">
        <v>17</v>
      </c>
      <c r="H49" s="96" t="s">
        <v>245</v>
      </c>
      <c r="I49" s="96">
        <v>3</v>
      </c>
      <c r="J49" s="96">
        <v>8</v>
      </c>
    </row>
    <row r="50" spans="6:10" x14ac:dyDescent="0.25">
      <c r="G50" s="96">
        <v>19</v>
      </c>
      <c r="H50" s="96" t="s">
        <v>245</v>
      </c>
      <c r="I50" s="96">
        <v>3</v>
      </c>
      <c r="J50" s="96">
        <v>6</v>
      </c>
    </row>
    <row r="51" spans="6:10" x14ac:dyDescent="0.25">
      <c r="G51" s="96">
        <v>16</v>
      </c>
      <c r="H51" s="96" t="s">
        <v>245</v>
      </c>
      <c r="I51" s="96">
        <v>3</v>
      </c>
      <c r="J51" s="96">
        <v>5</v>
      </c>
    </row>
    <row r="52" spans="6:10" x14ac:dyDescent="0.25">
      <c r="G52" s="96">
        <v>17</v>
      </c>
      <c r="H52" s="96" t="s">
        <v>245</v>
      </c>
      <c r="I52" s="96">
        <v>3</v>
      </c>
      <c r="J52" s="96">
        <v>6</v>
      </c>
    </row>
    <row r="53" spans="6:10" x14ac:dyDescent="0.25">
      <c r="G53" s="96">
        <v>18</v>
      </c>
      <c r="H53" s="96" t="s">
        <v>245</v>
      </c>
      <c r="I53" s="96">
        <v>3</v>
      </c>
      <c r="J53" s="96">
        <v>6</v>
      </c>
    </row>
    <row r="54" spans="6:10" x14ac:dyDescent="0.25">
      <c r="G54" s="96">
        <v>25</v>
      </c>
      <c r="H54" s="96" t="s">
        <v>245</v>
      </c>
      <c r="I54" s="96">
        <v>3</v>
      </c>
      <c r="J54" s="96">
        <v>7</v>
      </c>
    </row>
    <row r="55" spans="6:10" x14ac:dyDescent="0.25">
      <c r="G55" s="96">
        <v>26</v>
      </c>
      <c r="H55" s="96" t="s">
        <v>245</v>
      </c>
      <c r="I55" s="96">
        <v>3</v>
      </c>
      <c r="J55" s="96">
        <v>6</v>
      </c>
    </row>
    <row r="56" spans="6:10" x14ac:dyDescent="0.25">
      <c r="G56" s="96">
        <v>28</v>
      </c>
      <c r="H56" s="96" t="s">
        <v>245</v>
      </c>
      <c r="I56" s="96">
        <v>3</v>
      </c>
      <c r="J56" s="96">
        <v>5</v>
      </c>
    </row>
    <row r="57" spans="6:10" x14ac:dyDescent="0.25">
      <c r="G57" s="96">
        <v>29</v>
      </c>
      <c r="H57" s="96" t="s">
        <v>245</v>
      </c>
      <c r="I57" s="96">
        <v>3</v>
      </c>
      <c r="J57" s="96">
        <v>5</v>
      </c>
    </row>
    <row r="58" spans="6:10" x14ac:dyDescent="0.25">
      <c r="G58" s="96">
        <v>31</v>
      </c>
      <c r="H58" s="96" t="s">
        <v>245</v>
      </c>
      <c r="I58" s="96">
        <v>3</v>
      </c>
      <c r="J58" s="96">
        <v>6</v>
      </c>
    </row>
    <row r="59" spans="6:10" x14ac:dyDescent="0.25">
      <c r="G59" s="96">
        <v>45</v>
      </c>
      <c r="H59" s="96" t="s">
        <v>245</v>
      </c>
      <c r="I59" s="96">
        <v>3</v>
      </c>
      <c r="J59" s="96" t="s">
        <v>234</v>
      </c>
    </row>
    <row r="60" spans="6:10" x14ac:dyDescent="0.25">
      <c r="G60" s="96">
        <v>77</v>
      </c>
      <c r="H60" s="96" t="s">
        <v>245</v>
      </c>
      <c r="I60" s="96">
        <v>3</v>
      </c>
      <c r="J60" s="96">
        <v>5</v>
      </c>
    </row>
    <row r="61" spans="6:10" x14ac:dyDescent="0.25">
      <c r="F61" s="1" t="s">
        <v>279</v>
      </c>
      <c r="J61" s="131">
        <f>AVERAGE(J13:J60)</f>
        <v>6.1489361702127656</v>
      </c>
    </row>
  </sheetData>
  <mergeCells count="3">
    <mergeCell ref="B10:E11"/>
    <mergeCell ref="G10:J11"/>
    <mergeCell ref="L10:O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19EE-AE7F-1545-B00C-4DBC455FF35E}">
  <dimension ref="A1:X154"/>
  <sheetViews>
    <sheetView workbookViewId="0">
      <selection activeCell="K9" sqref="K8:K9"/>
    </sheetView>
  </sheetViews>
  <sheetFormatPr defaultColWidth="11" defaultRowHeight="15.75" x14ac:dyDescent="0.25"/>
  <cols>
    <col min="1" max="1" width="19.125" customWidth="1"/>
    <col min="2" max="2" width="13.625" customWidth="1"/>
    <col min="3" max="3" width="19.875" customWidth="1"/>
  </cols>
  <sheetData>
    <row r="1" spans="1:24" ht="16.5" thickBot="1" x14ac:dyDescent="0.3">
      <c r="A1" s="81" t="s">
        <v>204</v>
      </c>
      <c r="B1" s="82" t="s">
        <v>205</v>
      </c>
      <c r="C1" s="83" t="s">
        <v>206</v>
      </c>
      <c r="D1" s="84"/>
    </row>
    <row r="2" spans="1:24" ht="16.5" thickTop="1" x14ac:dyDescent="0.25">
      <c r="A2" s="85" t="s">
        <v>207</v>
      </c>
      <c r="B2" s="86">
        <f>U67</f>
        <v>52</v>
      </c>
      <c r="C2" s="87">
        <f>(U68/U67)*100</f>
        <v>26.923076923076923</v>
      </c>
      <c r="D2" s="88"/>
      <c r="E2" t="s">
        <v>247</v>
      </c>
    </row>
    <row r="3" spans="1:24" x14ac:dyDescent="0.25">
      <c r="A3" s="89" t="s">
        <v>208</v>
      </c>
      <c r="B3" s="90">
        <f>A153</f>
        <v>138</v>
      </c>
      <c r="C3" s="91">
        <f>(A154/A153)*100</f>
        <v>70.289855072463766</v>
      </c>
      <c r="D3" s="88"/>
      <c r="E3" t="s">
        <v>248</v>
      </c>
    </row>
    <row r="4" spans="1:24" x14ac:dyDescent="0.25">
      <c r="A4" s="89" t="s">
        <v>209</v>
      </c>
      <c r="B4" s="90">
        <f>F46</f>
        <v>31</v>
      </c>
      <c r="C4" s="91">
        <f>(F47/F46)*100</f>
        <v>90.322580645161281</v>
      </c>
      <c r="D4" s="88"/>
      <c r="E4" t="s">
        <v>249</v>
      </c>
    </row>
    <row r="5" spans="1:24" x14ac:dyDescent="0.25">
      <c r="A5" s="89" t="s">
        <v>210</v>
      </c>
      <c r="B5" s="90">
        <f>P50</f>
        <v>35</v>
      </c>
      <c r="C5" s="91">
        <f>(P51/P50)*100</f>
        <v>42.857142857142854</v>
      </c>
      <c r="D5" s="88"/>
      <c r="E5" t="s">
        <v>250</v>
      </c>
    </row>
    <row r="6" spans="1:24" ht="16.5" thickBot="1" x14ac:dyDescent="0.3">
      <c r="A6" s="92" t="s">
        <v>211</v>
      </c>
      <c r="B6" s="93">
        <f>K105</f>
        <v>90</v>
      </c>
      <c r="C6" s="94">
        <f>(K106/K105)*100</f>
        <v>6.666666666666667</v>
      </c>
      <c r="D6" s="88"/>
      <c r="E6" t="s">
        <v>251</v>
      </c>
    </row>
    <row r="7" spans="1:24" x14ac:dyDescent="0.25">
      <c r="A7" s="89" t="s">
        <v>212</v>
      </c>
    </row>
    <row r="8" spans="1:24" x14ac:dyDescent="0.25">
      <c r="A8" t="s">
        <v>213</v>
      </c>
    </row>
    <row r="9" spans="1:24" x14ac:dyDescent="0.25">
      <c r="A9" t="s">
        <v>214</v>
      </c>
    </row>
    <row r="10" spans="1:24" x14ac:dyDescent="0.25">
      <c r="A10" t="s">
        <v>215</v>
      </c>
    </row>
    <row r="12" spans="1:24" x14ac:dyDescent="0.25">
      <c r="A12" s="142" t="s">
        <v>216</v>
      </c>
      <c r="B12" s="143"/>
      <c r="C12" s="143"/>
      <c r="D12" s="143"/>
      <c r="E12" s="65"/>
      <c r="F12" s="142" t="s">
        <v>217</v>
      </c>
      <c r="G12" s="143"/>
      <c r="H12" s="143"/>
      <c r="I12" s="143"/>
      <c r="K12" s="142" t="s">
        <v>187</v>
      </c>
      <c r="L12" s="142"/>
      <c r="M12" s="142"/>
      <c r="N12" s="142"/>
      <c r="P12" s="142" t="s">
        <v>184</v>
      </c>
      <c r="Q12" s="142"/>
      <c r="R12" s="142"/>
      <c r="S12" s="142"/>
      <c r="U12" s="142" t="s">
        <v>173</v>
      </c>
      <c r="V12" s="143"/>
      <c r="W12" s="143"/>
      <c r="X12" s="143"/>
    </row>
    <row r="13" spans="1:24" x14ac:dyDescent="0.25">
      <c r="A13" s="143"/>
      <c r="B13" s="143"/>
      <c r="C13" s="143"/>
      <c r="D13" s="143"/>
      <c r="E13" s="65"/>
      <c r="F13" s="143"/>
      <c r="G13" s="143"/>
      <c r="H13" s="143"/>
      <c r="I13" s="143"/>
      <c r="K13" s="142"/>
      <c r="L13" s="142"/>
      <c r="M13" s="142"/>
      <c r="N13" s="142"/>
      <c r="P13" s="142"/>
      <c r="Q13" s="142"/>
      <c r="R13" s="142"/>
      <c r="S13" s="142"/>
      <c r="U13" s="143"/>
      <c r="V13" s="143"/>
      <c r="W13" s="143"/>
      <c r="X13" s="143"/>
    </row>
    <row r="14" spans="1:24" x14ac:dyDescent="0.25">
      <c r="A14">
        <v>26</v>
      </c>
      <c r="B14" t="s">
        <v>218</v>
      </c>
      <c r="C14">
        <v>2</v>
      </c>
      <c r="D14" t="s">
        <v>219</v>
      </c>
      <c r="F14">
        <v>47</v>
      </c>
      <c r="G14" t="s">
        <v>220</v>
      </c>
      <c r="H14">
        <v>4</v>
      </c>
      <c r="I14" t="s">
        <v>219</v>
      </c>
      <c r="K14">
        <v>1</v>
      </c>
      <c r="L14" t="s">
        <v>221</v>
      </c>
      <c r="M14">
        <v>2</v>
      </c>
      <c r="N14" t="s">
        <v>219</v>
      </c>
      <c r="P14">
        <v>63</v>
      </c>
      <c r="Q14" t="s">
        <v>222</v>
      </c>
      <c r="R14">
        <v>2</v>
      </c>
      <c r="S14" s="95" t="s">
        <v>223</v>
      </c>
      <c r="U14">
        <v>8</v>
      </c>
      <c r="V14" t="s">
        <v>224</v>
      </c>
      <c r="W14">
        <v>1</v>
      </c>
      <c r="X14" t="s">
        <v>219</v>
      </c>
    </row>
    <row r="15" spans="1:24" x14ac:dyDescent="0.25">
      <c r="A15">
        <v>27</v>
      </c>
      <c r="B15" t="s">
        <v>218</v>
      </c>
      <c r="C15">
        <v>2</v>
      </c>
      <c r="D15" t="s">
        <v>219</v>
      </c>
      <c r="F15">
        <v>50</v>
      </c>
      <c r="G15" t="s">
        <v>220</v>
      </c>
      <c r="H15">
        <v>4</v>
      </c>
      <c r="I15" t="s">
        <v>219</v>
      </c>
      <c r="K15">
        <v>5</v>
      </c>
      <c r="L15" t="s">
        <v>221</v>
      </c>
      <c r="M15">
        <v>2</v>
      </c>
      <c r="N15" t="s">
        <v>223</v>
      </c>
      <c r="P15">
        <v>65</v>
      </c>
      <c r="Q15" t="s">
        <v>222</v>
      </c>
      <c r="R15">
        <v>2</v>
      </c>
      <c r="S15" s="95" t="s">
        <v>223</v>
      </c>
      <c r="U15">
        <v>1</v>
      </c>
      <c r="V15" t="s">
        <v>224</v>
      </c>
      <c r="W15">
        <v>1</v>
      </c>
      <c r="X15" t="s">
        <v>223</v>
      </c>
    </row>
    <row r="16" spans="1:24" x14ac:dyDescent="0.25">
      <c r="A16">
        <v>30</v>
      </c>
      <c r="B16" t="s">
        <v>218</v>
      </c>
      <c r="C16">
        <v>2</v>
      </c>
      <c r="D16" t="s">
        <v>219</v>
      </c>
      <c r="F16">
        <v>4</v>
      </c>
      <c r="G16" t="s">
        <v>220</v>
      </c>
      <c r="H16">
        <v>4</v>
      </c>
      <c r="I16" t="s">
        <v>219</v>
      </c>
      <c r="K16">
        <v>6</v>
      </c>
      <c r="L16" t="s">
        <v>221</v>
      </c>
      <c r="M16">
        <v>2</v>
      </c>
      <c r="N16" t="s">
        <v>219</v>
      </c>
      <c r="P16">
        <v>66</v>
      </c>
      <c r="Q16" t="s">
        <v>222</v>
      </c>
      <c r="R16">
        <v>2</v>
      </c>
      <c r="S16" s="95" t="s">
        <v>223</v>
      </c>
      <c r="U16">
        <v>4</v>
      </c>
      <c r="V16" t="s">
        <v>224</v>
      </c>
      <c r="W16">
        <v>1</v>
      </c>
      <c r="X16" t="s">
        <v>223</v>
      </c>
    </row>
    <row r="17" spans="1:24" x14ac:dyDescent="0.25">
      <c r="A17">
        <v>31</v>
      </c>
      <c r="B17" t="s">
        <v>218</v>
      </c>
      <c r="C17">
        <v>2</v>
      </c>
      <c r="D17" t="s">
        <v>223</v>
      </c>
      <c r="F17">
        <v>5</v>
      </c>
      <c r="G17" t="s">
        <v>220</v>
      </c>
      <c r="H17">
        <v>4</v>
      </c>
      <c r="I17" t="s">
        <v>219</v>
      </c>
      <c r="K17">
        <v>7</v>
      </c>
      <c r="L17" t="s">
        <v>221</v>
      </c>
      <c r="M17">
        <v>2</v>
      </c>
      <c r="N17" t="s">
        <v>223</v>
      </c>
      <c r="P17">
        <v>68</v>
      </c>
      <c r="Q17" t="s">
        <v>222</v>
      </c>
      <c r="R17">
        <v>2</v>
      </c>
      <c r="S17" s="95" t="s">
        <v>223</v>
      </c>
      <c r="U17">
        <v>5</v>
      </c>
      <c r="V17" t="s">
        <v>224</v>
      </c>
      <c r="W17">
        <v>1</v>
      </c>
      <c r="X17" t="s">
        <v>223</v>
      </c>
    </row>
    <row r="18" spans="1:24" x14ac:dyDescent="0.25">
      <c r="A18">
        <v>34</v>
      </c>
      <c r="B18" t="s">
        <v>218</v>
      </c>
      <c r="C18">
        <v>2</v>
      </c>
      <c r="D18" t="s">
        <v>219</v>
      </c>
      <c r="F18">
        <v>6</v>
      </c>
      <c r="G18" t="s">
        <v>220</v>
      </c>
      <c r="H18">
        <v>4</v>
      </c>
      <c r="I18" t="s">
        <v>219</v>
      </c>
      <c r="K18">
        <v>8</v>
      </c>
      <c r="L18" t="s">
        <v>221</v>
      </c>
      <c r="M18">
        <v>2</v>
      </c>
      <c r="N18" t="s">
        <v>223</v>
      </c>
      <c r="P18">
        <v>27</v>
      </c>
      <c r="Q18" t="s">
        <v>222</v>
      </c>
      <c r="R18">
        <v>2</v>
      </c>
      <c r="S18" s="95" t="s">
        <v>223</v>
      </c>
      <c r="U18">
        <v>6</v>
      </c>
      <c r="V18" t="s">
        <v>224</v>
      </c>
      <c r="W18">
        <v>1</v>
      </c>
      <c r="X18" t="s">
        <v>223</v>
      </c>
    </row>
    <row r="19" spans="1:24" x14ac:dyDescent="0.25">
      <c r="A19">
        <v>35</v>
      </c>
      <c r="B19" t="s">
        <v>218</v>
      </c>
      <c r="C19">
        <v>2</v>
      </c>
      <c r="D19" t="s">
        <v>219</v>
      </c>
      <c r="F19">
        <v>7</v>
      </c>
      <c r="G19" t="s">
        <v>225</v>
      </c>
      <c r="H19">
        <v>2</v>
      </c>
      <c r="I19" t="s">
        <v>223</v>
      </c>
      <c r="K19">
        <v>9</v>
      </c>
      <c r="L19" t="s">
        <v>221</v>
      </c>
      <c r="M19">
        <v>2</v>
      </c>
      <c r="N19" t="s">
        <v>223</v>
      </c>
      <c r="P19">
        <v>35</v>
      </c>
      <c r="Q19" t="s">
        <v>222</v>
      </c>
      <c r="R19">
        <v>2</v>
      </c>
      <c r="S19" s="95" t="s">
        <v>219</v>
      </c>
      <c r="U19">
        <v>94</v>
      </c>
      <c r="V19" t="s">
        <v>224</v>
      </c>
      <c r="W19">
        <v>1</v>
      </c>
      <c r="X19" s="95" t="s">
        <v>219</v>
      </c>
    </row>
    <row r="20" spans="1:24" x14ac:dyDescent="0.25">
      <c r="A20">
        <v>38</v>
      </c>
      <c r="B20" t="s">
        <v>218</v>
      </c>
      <c r="C20">
        <v>2</v>
      </c>
      <c r="D20" t="s">
        <v>219</v>
      </c>
      <c r="F20">
        <v>11</v>
      </c>
      <c r="G20" t="s">
        <v>225</v>
      </c>
      <c r="H20">
        <v>2</v>
      </c>
      <c r="I20" t="s">
        <v>219</v>
      </c>
      <c r="K20">
        <v>10</v>
      </c>
      <c r="L20" t="s">
        <v>221</v>
      </c>
      <c r="M20">
        <v>2</v>
      </c>
      <c r="N20" t="s">
        <v>223</v>
      </c>
      <c r="P20">
        <v>42</v>
      </c>
      <c r="Q20" t="s">
        <v>222</v>
      </c>
      <c r="R20">
        <v>2</v>
      </c>
      <c r="S20" s="95" t="s">
        <v>219</v>
      </c>
      <c r="U20">
        <v>96</v>
      </c>
      <c r="V20" t="s">
        <v>224</v>
      </c>
      <c r="W20">
        <v>1</v>
      </c>
      <c r="X20" s="95" t="s">
        <v>223</v>
      </c>
    </row>
    <row r="21" spans="1:24" x14ac:dyDescent="0.25">
      <c r="A21">
        <v>40</v>
      </c>
      <c r="B21" t="s">
        <v>218</v>
      </c>
      <c r="C21">
        <v>2</v>
      </c>
      <c r="D21" t="s">
        <v>219</v>
      </c>
      <c r="F21">
        <v>26</v>
      </c>
      <c r="G21" t="s">
        <v>225</v>
      </c>
      <c r="H21">
        <v>2</v>
      </c>
      <c r="I21" t="s">
        <v>219</v>
      </c>
      <c r="K21">
        <v>11</v>
      </c>
      <c r="L21" t="s">
        <v>221</v>
      </c>
      <c r="M21">
        <v>2</v>
      </c>
      <c r="N21" t="s">
        <v>223</v>
      </c>
      <c r="P21">
        <v>74</v>
      </c>
      <c r="Q21" t="s">
        <v>222</v>
      </c>
      <c r="R21">
        <v>2</v>
      </c>
      <c r="S21" s="95" t="s">
        <v>219</v>
      </c>
      <c r="U21">
        <v>97</v>
      </c>
      <c r="V21" t="s">
        <v>224</v>
      </c>
      <c r="W21">
        <v>1</v>
      </c>
      <c r="X21" s="95" t="s">
        <v>219</v>
      </c>
    </row>
    <row r="22" spans="1:24" x14ac:dyDescent="0.25">
      <c r="A22">
        <v>41</v>
      </c>
      <c r="B22" t="s">
        <v>218</v>
      </c>
      <c r="C22">
        <v>2</v>
      </c>
      <c r="D22" t="s">
        <v>219</v>
      </c>
      <c r="F22">
        <v>8</v>
      </c>
      <c r="G22" t="s">
        <v>226</v>
      </c>
      <c r="H22">
        <v>2</v>
      </c>
      <c r="I22" t="s">
        <v>219</v>
      </c>
      <c r="K22">
        <v>12</v>
      </c>
      <c r="L22" t="s">
        <v>221</v>
      </c>
      <c r="M22">
        <v>2</v>
      </c>
      <c r="N22" t="s">
        <v>223</v>
      </c>
      <c r="P22">
        <v>75</v>
      </c>
      <c r="Q22" t="s">
        <v>222</v>
      </c>
      <c r="R22">
        <v>2</v>
      </c>
      <c r="S22" s="95" t="s">
        <v>223</v>
      </c>
      <c r="U22">
        <v>98</v>
      </c>
      <c r="V22" t="s">
        <v>224</v>
      </c>
      <c r="W22">
        <v>1</v>
      </c>
      <c r="X22" s="95" t="s">
        <v>219</v>
      </c>
    </row>
    <row r="23" spans="1:24" x14ac:dyDescent="0.25">
      <c r="A23">
        <v>42</v>
      </c>
      <c r="B23" t="s">
        <v>218</v>
      </c>
      <c r="C23">
        <v>2</v>
      </c>
      <c r="D23" t="s">
        <v>219</v>
      </c>
      <c r="F23">
        <v>9</v>
      </c>
      <c r="G23" t="s">
        <v>226</v>
      </c>
      <c r="H23">
        <v>2</v>
      </c>
      <c r="I23" t="s">
        <v>219</v>
      </c>
      <c r="K23">
        <v>13</v>
      </c>
      <c r="L23" t="s">
        <v>221</v>
      </c>
      <c r="M23">
        <v>2</v>
      </c>
      <c r="N23" t="s">
        <v>223</v>
      </c>
      <c r="P23">
        <v>78</v>
      </c>
      <c r="Q23" t="s">
        <v>222</v>
      </c>
      <c r="R23">
        <v>2</v>
      </c>
      <c r="S23" s="95" t="s">
        <v>223</v>
      </c>
      <c r="U23">
        <v>99</v>
      </c>
      <c r="V23" t="s">
        <v>224</v>
      </c>
      <c r="W23">
        <v>1</v>
      </c>
      <c r="X23" s="95" t="s">
        <v>223</v>
      </c>
    </row>
    <row r="24" spans="1:24" x14ac:dyDescent="0.25">
      <c r="A24">
        <v>43</v>
      </c>
      <c r="B24" t="s">
        <v>218</v>
      </c>
      <c r="C24">
        <v>2</v>
      </c>
      <c r="D24" t="s">
        <v>219</v>
      </c>
      <c r="F24">
        <v>10</v>
      </c>
      <c r="G24" t="s">
        <v>226</v>
      </c>
      <c r="H24">
        <v>2</v>
      </c>
      <c r="I24" t="s">
        <v>219</v>
      </c>
      <c r="K24">
        <v>28</v>
      </c>
      <c r="L24" t="s">
        <v>221</v>
      </c>
      <c r="M24">
        <v>3</v>
      </c>
      <c r="N24" t="s">
        <v>223</v>
      </c>
      <c r="P24">
        <v>79</v>
      </c>
      <c r="Q24" s="2" t="s">
        <v>222</v>
      </c>
      <c r="R24">
        <v>2</v>
      </c>
      <c r="S24" s="95" t="s">
        <v>223</v>
      </c>
      <c r="U24">
        <v>3</v>
      </c>
      <c r="V24" t="s">
        <v>224</v>
      </c>
      <c r="W24">
        <v>1</v>
      </c>
      <c r="X24" t="s">
        <v>219</v>
      </c>
    </row>
    <row r="25" spans="1:24" x14ac:dyDescent="0.25">
      <c r="A25">
        <v>44</v>
      </c>
      <c r="B25" t="s">
        <v>218</v>
      </c>
      <c r="C25">
        <v>2</v>
      </c>
      <c r="D25" t="s">
        <v>223</v>
      </c>
      <c r="F25">
        <v>12</v>
      </c>
      <c r="G25" t="s">
        <v>226</v>
      </c>
      <c r="H25">
        <v>2</v>
      </c>
      <c r="I25" t="s">
        <v>219</v>
      </c>
      <c r="K25">
        <v>29</v>
      </c>
      <c r="L25" t="s">
        <v>221</v>
      </c>
      <c r="M25">
        <v>3</v>
      </c>
      <c r="N25" t="s">
        <v>223</v>
      </c>
      <c r="P25">
        <v>81</v>
      </c>
      <c r="Q25" t="s">
        <v>222</v>
      </c>
      <c r="R25">
        <v>2</v>
      </c>
      <c r="S25" s="95" t="s">
        <v>223</v>
      </c>
      <c r="U25">
        <v>37</v>
      </c>
      <c r="V25" t="s">
        <v>224</v>
      </c>
      <c r="W25">
        <v>1</v>
      </c>
      <c r="X25" s="95" t="s">
        <v>223</v>
      </c>
    </row>
    <row r="26" spans="1:24" x14ac:dyDescent="0.25">
      <c r="A26">
        <v>45</v>
      </c>
      <c r="B26" t="s">
        <v>218</v>
      </c>
      <c r="C26">
        <v>2</v>
      </c>
      <c r="D26" t="s">
        <v>219</v>
      </c>
      <c r="F26">
        <v>13</v>
      </c>
      <c r="G26" t="s">
        <v>226</v>
      </c>
      <c r="H26">
        <v>2</v>
      </c>
      <c r="I26" t="s">
        <v>219</v>
      </c>
      <c r="K26">
        <v>32</v>
      </c>
      <c r="L26" t="s">
        <v>221</v>
      </c>
      <c r="M26">
        <v>3</v>
      </c>
      <c r="N26" t="s">
        <v>223</v>
      </c>
      <c r="P26">
        <v>84</v>
      </c>
      <c r="Q26" t="s">
        <v>222</v>
      </c>
      <c r="R26">
        <v>2</v>
      </c>
      <c r="S26" s="95" t="s">
        <v>223</v>
      </c>
      <c r="U26">
        <v>38</v>
      </c>
      <c r="V26" t="s">
        <v>224</v>
      </c>
      <c r="W26">
        <v>1</v>
      </c>
      <c r="X26" s="95" t="s">
        <v>223</v>
      </c>
    </row>
    <row r="27" spans="1:24" x14ac:dyDescent="0.25">
      <c r="A27">
        <v>47</v>
      </c>
      <c r="B27" t="s">
        <v>218</v>
      </c>
      <c r="C27">
        <v>2</v>
      </c>
      <c r="D27" t="s">
        <v>219</v>
      </c>
      <c r="F27">
        <v>14</v>
      </c>
      <c r="G27" t="s">
        <v>226</v>
      </c>
      <c r="H27">
        <v>2</v>
      </c>
      <c r="I27" t="s">
        <v>219</v>
      </c>
      <c r="K27">
        <v>33</v>
      </c>
      <c r="L27" t="s">
        <v>221</v>
      </c>
      <c r="M27">
        <v>3</v>
      </c>
      <c r="N27" t="s">
        <v>223</v>
      </c>
      <c r="P27">
        <v>88</v>
      </c>
      <c r="Q27" t="s">
        <v>222</v>
      </c>
      <c r="R27">
        <v>2</v>
      </c>
      <c r="S27" s="95" t="s">
        <v>223</v>
      </c>
      <c r="U27">
        <v>48</v>
      </c>
      <c r="V27" t="s">
        <v>224</v>
      </c>
      <c r="W27">
        <v>1</v>
      </c>
      <c r="X27" s="95" t="s">
        <v>223</v>
      </c>
    </row>
    <row r="28" spans="1:24" x14ac:dyDescent="0.25">
      <c r="A28">
        <v>48</v>
      </c>
      <c r="B28" t="s">
        <v>218</v>
      </c>
      <c r="C28">
        <v>2</v>
      </c>
      <c r="D28" t="s">
        <v>219</v>
      </c>
      <c r="F28">
        <v>15</v>
      </c>
      <c r="G28" t="s">
        <v>226</v>
      </c>
      <c r="H28">
        <v>2</v>
      </c>
      <c r="I28" t="s">
        <v>219</v>
      </c>
      <c r="K28">
        <v>9</v>
      </c>
      <c r="L28" t="s">
        <v>221</v>
      </c>
      <c r="M28">
        <v>4</v>
      </c>
      <c r="N28" t="s">
        <v>223</v>
      </c>
      <c r="P28">
        <v>92</v>
      </c>
      <c r="Q28" t="s">
        <v>222</v>
      </c>
      <c r="R28">
        <v>2</v>
      </c>
      <c r="S28" s="95" t="s">
        <v>219</v>
      </c>
      <c r="U28">
        <v>49</v>
      </c>
      <c r="V28" t="s">
        <v>224</v>
      </c>
      <c r="W28">
        <v>1</v>
      </c>
      <c r="X28" s="95" t="s">
        <v>223</v>
      </c>
    </row>
    <row r="29" spans="1:24" x14ac:dyDescent="0.25">
      <c r="A29">
        <v>49</v>
      </c>
      <c r="B29" t="s">
        <v>218</v>
      </c>
      <c r="C29">
        <v>2</v>
      </c>
      <c r="D29" t="s">
        <v>219</v>
      </c>
      <c r="F29">
        <v>49</v>
      </c>
      <c r="G29" t="s">
        <v>227</v>
      </c>
      <c r="H29">
        <v>3</v>
      </c>
      <c r="I29" t="s">
        <v>219</v>
      </c>
      <c r="K29">
        <v>10</v>
      </c>
      <c r="L29" t="s">
        <v>221</v>
      </c>
      <c r="M29">
        <v>4</v>
      </c>
      <c r="N29" t="s">
        <v>223</v>
      </c>
      <c r="P29">
        <v>54</v>
      </c>
      <c r="Q29" t="s">
        <v>222</v>
      </c>
      <c r="R29">
        <v>2</v>
      </c>
      <c r="S29" s="95" t="s">
        <v>219</v>
      </c>
      <c r="U29">
        <v>65</v>
      </c>
      <c r="V29" t="s">
        <v>224</v>
      </c>
      <c r="W29">
        <v>1</v>
      </c>
      <c r="X29" s="95" t="s">
        <v>223</v>
      </c>
    </row>
    <row r="30" spans="1:24" x14ac:dyDescent="0.25">
      <c r="A30">
        <v>50</v>
      </c>
      <c r="B30" t="s">
        <v>218</v>
      </c>
      <c r="C30">
        <v>2</v>
      </c>
      <c r="D30" t="s">
        <v>219</v>
      </c>
      <c r="F30">
        <v>51</v>
      </c>
      <c r="G30" t="s">
        <v>227</v>
      </c>
      <c r="H30">
        <v>3</v>
      </c>
      <c r="I30" t="s">
        <v>219</v>
      </c>
      <c r="K30">
        <v>11</v>
      </c>
      <c r="L30" t="s">
        <v>221</v>
      </c>
      <c r="M30">
        <v>3</v>
      </c>
      <c r="N30" t="s">
        <v>223</v>
      </c>
      <c r="P30">
        <v>55</v>
      </c>
      <c r="Q30" t="s">
        <v>222</v>
      </c>
      <c r="R30">
        <v>2</v>
      </c>
      <c r="S30" s="95" t="s">
        <v>223</v>
      </c>
      <c r="U30">
        <v>1</v>
      </c>
      <c r="V30" t="s">
        <v>224</v>
      </c>
      <c r="W30">
        <v>1</v>
      </c>
      <c r="X30" t="s">
        <v>223</v>
      </c>
    </row>
    <row r="31" spans="1:24" x14ac:dyDescent="0.25">
      <c r="A31">
        <v>53</v>
      </c>
      <c r="B31" t="s">
        <v>218</v>
      </c>
      <c r="C31">
        <v>2</v>
      </c>
      <c r="D31" t="s">
        <v>223</v>
      </c>
      <c r="F31">
        <v>25</v>
      </c>
      <c r="G31" t="s">
        <v>228</v>
      </c>
      <c r="H31">
        <v>2</v>
      </c>
      <c r="I31" t="s">
        <v>219</v>
      </c>
      <c r="K31">
        <v>12</v>
      </c>
      <c r="L31" t="s">
        <v>221</v>
      </c>
      <c r="M31">
        <v>2</v>
      </c>
      <c r="N31" t="s">
        <v>223</v>
      </c>
      <c r="P31">
        <v>63</v>
      </c>
      <c r="Q31" t="s">
        <v>222</v>
      </c>
      <c r="R31">
        <v>2</v>
      </c>
      <c r="S31" s="95" t="s">
        <v>219</v>
      </c>
      <c r="U31">
        <v>2</v>
      </c>
      <c r="V31" t="s">
        <v>224</v>
      </c>
      <c r="W31">
        <v>1</v>
      </c>
      <c r="X31" t="s">
        <v>223</v>
      </c>
    </row>
    <row r="32" spans="1:24" x14ac:dyDescent="0.25">
      <c r="A32">
        <v>54</v>
      </c>
      <c r="B32" t="s">
        <v>218</v>
      </c>
      <c r="C32">
        <v>2</v>
      </c>
      <c r="D32" t="s">
        <v>219</v>
      </c>
      <c r="F32">
        <v>29</v>
      </c>
      <c r="G32" t="s">
        <v>228</v>
      </c>
      <c r="H32">
        <v>2</v>
      </c>
      <c r="I32" t="s">
        <v>219</v>
      </c>
      <c r="K32">
        <v>13</v>
      </c>
      <c r="L32" t="s">
        <v>221</v>
      </c>
      <c r="M32">
        <v>2</v>
      </c>
      <c r="N32" t="s">
        <v>223</v>
      </c>
      <c r="P32">
        <v>64</v>
      </c>
      <c r="Q32" t="s">
        <v>222</v>
      </c>
      <c r="R32">
        <v>2</v>
      </c>
      <c r="S32" s="95" t="s">
        <v>223</v>
      </c>
      <c r="U32">
        <v>30</v>
      </c>
      <c r="V32" t="s">
        <v>224</v>
      </c>
      <c r="W32">
        <v>1</v>
      </c>
      <c r="X32" s="95" t="s">
        <v>223</v>
      </c>
    </row>
    <row r="33" spans="1:24" x14ac:dyDescent="0.25">
      <c r="A33">
        <v>55</v>
      </c>
      <c r="B33" t="s">
        <v>218</v>
      </c>
      <c r="C33">
        <v>2</v>
      </c>
      <c r="D33" t="s">
        <v>219</v>
      </c>
      <c r="F33">
        <v>32</v>
      </c>
      <c r="G33" t="s">
        <v>228</v>
      </c>
      <c r="H33">
        <v>2</v>
      </c>
      <c r="I33" t="s">
        <v>219</v>
      </c>
      <c r="K33">
        <v>16</v>
      </c>
      <c r="L33" t="s">
        <v>221</v>
      </c>
      <c r="M33">
        <v>4</v>
      </c>
      <c r="N33" t="s">
        <v>223</v>
      </c>
      <c r="P33">
        <v>4</v>
      </c>
      <c r="Q33" t="s">
        <v>229</v>
      </c>
      <c r="R33">
        <v>3</v>
      </c>
      <c r="S33" t="s">
        <v>223</v>
      </c>
      <c r="U33">
        <v>15</v>
      </c>
      <c r="V33" t="s">
        <v>230</v>
      </c>
      <c r="W33">
        <v>2</v>
      </c>
      <c r="X33" t="s">
        <v>219</v>
      </c>
    </row>
    <row r="34" spans="1:24" x14ac:dyDescent="0.25">
      <c r="A34">
        <v>56</v>
      </c>
      <c r="B34" t="s">
        <v>218</v>
      </c>
      <c r="C34">
        <v>2</v>
      </c>
      <c r="D34" t="s">
        <v>219</v>
      </c>
      <c r="F34">
        <v>52</v>
      </c>
      <c r="G34" t="s">
        <v>228</v>
      </c>
      <c r="H34">
        <v>2</v>
      </c>
      <c r="I34" t="s">
        <v>219</v>
      </c>
      <c r="K34">
        <v>18</v>
      </c>
      <c r="L34" t="s">
        <v>221</v>
      </c>
      <c r="M34">
        <v>2</v>
      </c>
      <c r="N34" t="s">
        <v>219</v>
      </c>
      <c r="P34">
        <v>25</v>
      </c>
      <c r="Q34" t="s">
        <v>229</v>
      </c>
      <c r="R34">
        <v>3</v>
      </c>
      <c r="S34" s="95" t="s">
        <v>223</v>
      </c>
      <c r="U34">
        <v>1</v>
      </c>
      <c r="V34" t="s">
        <v>230</v>
      </c>
      <c r="W34">
        <v>2</v>
      </c>
      <c r="X34" t="s">
        <v>219</v>
      </c>
    </row>
    <row r="35" spans="1:24" x14ac:dyDescent="0.25">
      <c r="A35">
        <v>62</v>
      </c>
      <c r="B35" t="s">
        <v>218</v>
      </c>
      <c r="C35">
        <v>2</v>
      </c>
      <c r="D35" t="s">
        <v>219</v>
      </c>
      <c r="F35">
        <v>67</v>
      </c>
      <c r="G35" t="s">
        <v>228</v>
      </c>
      <c r="H35">
        <v>2</v>
      </c>
      <c r="I35" t="s">
        <v>219</v>
      </c>
      <c r="K35">
        <v>19</v>
      </c>
      <c r="L35" t="s">
        <v>221</v>
      </c>
      <c r="M35">
        <v>3</v>
      </c>
      <c r="N35" t="s">
        <v>219</v>
      </c>
      <c r="P35">
        <v>76</v>
      </c>
      <c r="Q35" t="s">
        <v>229</v>
      </c>
      <c r="R35">
        <v>3</v>
      </c>
      <c r="S35" s="95" t="s">
        <v>219</v>
      </c>
      <c r="U35">
        <v>22</v>
      </c>
      <c r="V35" t="s">
        <v>230</v>
      </c>
      <c r="W35">
        <v>2</v>
      </c>
      <c r="X35" s="95" t="s">
        <v>223</v>
      </c>
    </row>
    <row r="36" spans="1:24" x14ac:dyDescent="0.25">
      <c r="A36">
        <v>63</v>
      </c>
      <c r="B36" t="s">
        <v>218</v>
      </c>
      <c r="C36">
        <v>2</v>
      </c>
      <c r="D36" t="s">
        <v>219</v>
      </c>
      <c r="F36">
        <v>69</v>
      </c>
      <c r="G36" t="s">
        <v>228</v>
      </c>
      <c r="H36">
        <v>2</v>
      </c>
      <c r="I36" t="s">
        <v>219</v>
      </c>
      <c r="K36">
        <v>20</v>
      </c>
      <c r="L36" t="s">
        <v>221</v>
      </c>
      <c r="M36">
        <v>2</v>
      </c>
      <c r="N36" t="s">
        <v>223</v>
      </c>
      <c r="P36">
        <v>80</v>
      </c>
      <c r="Q36" t="s">
        <v>229</v>
      </c>
      <c r="R36">
        <v>3</v>
      </c>
      <c r="S36" s="95" t="s">
        <v>223</v>
      </c>
      <c r="U36">
        <v>40</v>
      </c>
      <c r="V36" t="s">
        <v>230</v>
      </c>
      <c r="W36">
        <v>2</v>
      </c>
      <c r="X36" s="95" t="s">
        <v>223</v>
      </c>
    </row>
    <row r="37" spans="1:24" x14ac:dyDescent="0.25">
      <c r="A37">
        <v>64</v>
      </c>
      <c r="B37" t="s">
        <v>218</v>
      </c>
      <c r="C37">
        <v>2</v>
      </c>
      <c r="D37" t="s">
        <v>219</v>
      </c>
      <c r="F37">
        <v>35</v>
      </c>
      <c r="G37" t="s">
        <v>228</v>
      </c>
      <c r="H37">
        <v>2</v>
      </c>
      <c r="I37" t="s">
        <v>219</v>
      </c>
      <c r="K37">
        <v>21</v>
      </c>
      <c r="L37" t="s">
        <v>221</v>
      </c>
      <c r="M37">
        <v>2</v>
      </c>
      <c r="N37" t="s">
        <v>219</v>
      </c>
      <c r="P37">
        <v>85</v>
      </c>
      <c r="Q37" t="s">
        <v>229</v>
      </c>
      <c r="R37">
        <v>3</v>
      </c>
      <c r="S37" s="95" t="s">
        <v>223</v>
      </c>
      <c r="U37">
        <v>46</v>
      </c>
      <c r="V37" t="s">
        <v>230</v>
      </c>
      <c r="W37">
        <v>2</v>
      </c>
      <c r="X37" s="95" t="s">
        <v>223</v>
      </c>
    </row>
    <row r="38" spans="1:24" x14ac:dyDescent="0.25">
      <c r="A38">
        <v>65</v>
      </c>
      <c r="B38" t="s">
        <v>218</v>
      </c>
      <c r="C38">
        <v>2</v>
      </c>
      <c r="D38" t="s">
        <v>219</v>
      </c>
      <c r="F38">
        <v>38</v>
      </c>
      <c r="G38" t="s">
        <v>228</v>
      </c>
      <c r="H38" t="s">
        <v>231</v>
      </c>
      <c r="I38" t="s">
        <v>219</v>
      </c>
      <c r="K38">
        <v>16</v>
      </c>
      <c r="L38" t="s">
        <v>221</v>
      </c>
      <c r="M38">
        <v>3</v>
      </c>
      <c r="N38" t="s">
        <v>223</v>
      </c>
      <c r="P38">
        <v>86</v>
      </c>
      <c r="Q38" t="s">
        <v>229</v>
      </c>
      <c r="R38">
        <v>3</v>
      </c>
      <c r="S38" s="95" t="s">
        <v>223</v>
      </c>
      <c r="U38">
        <v>66</v>
      </c>
      <c r="V38" t="s">
        <v>230</v>
      </c>
      <c r="W38">
        <v>2</v>
      </c>
      <c r="X38" s="95" t="s">
        <v>223</v>
      </c>
    </row>
    <row r="39" spans="1:24" x14ac:dyDescent="0.25">
      <c r="A39">
        <v>66</v>
      </c>
      <c r="B39" t="s">
        <v>218</v>
      </c>
      <c r="C39">
        <v>2</v>
      </c>
      <c r="D39" t="s">
        <v>219</v>
      </c>
      <c r="F39">
        <v>42</v>
      </c>
      <c r="G39" t="s">
        <v>228</v>
      </c>
      <c r="H39" t="s">
        <v>231</v>
      </c>
      <c r="I39" t="s">
        <v>223</v>
      </c>
      <c r="K39">
        <v>17</v>
      </c>
      <c r="L39" t="s">
        <v>221</v>
      </c>
      <c r="M39">
        <v>3</v>
      </c>
      <c r="N39" t="s">
        <v>223</v>
      </c>
      <c r="P39">
        <v>91</v>
      </c>
      <c r="Q39" t="s">
        <v>229</v>
      </c>
      <c r="R39">
        <v>3</v>
      </c>
      <c r="S39" s="95" t="s">
        <v>223</v>
      </c>
      <c r="U39">
        <v>3</v>
      </c>
      <c r="V39" t="s">
        <v>230</v>
      </c>
      <c r="W39">
        <v>2</v>
      </c>
      <c r="X39" t="s">
        <v>219</v>
      </c>
    </row>
    <row r="40" spans="1:24" x14ac:dyDescent="0.25">
      <c r="A40">
        <v>68</v>
      </c>
      <c r="B40" t="s">
        <v>218</v>
      </c>
      <c r="C40">
        <v>2</v>
      </c>
      <c r="D40" t="s">
        <v>219</v>
      </c>
      <c r="F40">
        <v>46</v>
      </c>
      <c r="G40" t="s">
        <v>228</v>
      </c>
      <c r="H40">
        <v>2</v>
      </c>
      <c r="I40" t="s">
        <v>219</v>
      </c>
      <c r="K40">
        <v>18</v>
      </c>
      <c r="L40" t="s">
        <v>221</v>
      </c>
      <c r="M40">
        <v>3</v>
      </c>
      <c r="N40" t="s">
        <v>223</v>
      </c>
      <c r="P40">
        <v>56</v>
      </c>
      <c r="Q40" t="s">
        <v>229</v>
      </c>
      <c r="R40">
        <v>3</v>
      </c>
      <c r="S40" s="95" t="s">
        <v>219</v>
      </c>
      <c r="U40">
        <v>5</v>
      </c>
      <c r="V40" t="s">
        <v>230</v>
      </c>
      <c r="W40">
        <v>2</v>
      </c>
      <c r="X40" t="s">
        <v>223</v>
      </c>
    </row>
    <row r="41" spans="1:24" x14ac:dyDescent="0.25">
      <c r="A41">
        <v>14</v>
      </c>
      <c r="B41" t="s">
        <v>218</v>
      </c>
      <c r="C41">
        <v>2</v>
      </c>
      <c r="D41" t="s">
        <v>219</v>
      </c>
      <c r="F41">
        <v>48</v>
      </c>
      <c r="G41" t="s">
        <v>228</v>
      </c>
      <c r="H41">
        <v>2</v>
      </c>
      <c r="I41" t="s">
        <v>223</v>
      </c>
      <c r="K41">
        <v>19</v>
      </c>
      <c r="L41" t="s">
        <v>221</v>
      </c>
      <c r="M41">
        <v>4</v>
      </c>
      <c r="N41" t="s">
        <v>223</v>
      </c>
      <c r="P41">
        <v>58</v>
      </c>
      <c r="Q41" t="s">
        <v>229</v>
      </c>
      <c r="R41">
        <v>3</v>
      </c>
      <c r="S41" s="95" t="s">
        <v>219</v>
      </c>
      <c r="U41">
        <v>6</v>
      </c>
      <c r="V41" t="s">
        <v>230</v>
      </c>
      <c r="W41">
        <v>2</v>
      </c>
      <c r="X41" t="s">
        <v>223</v>
      </c>
    </row>
    <row r="42" spans="1:24" x14ac:dyDescent="0.25">
      <c r="A42">
        <v>15</v>
      </c>
      <c r="B42" t="s">
        <v>218</v>
      </c>
      <c r="C42">
        <v>2</v>
      </c>
      <c r="D42" t="s">
        <v>219</v>
      </c>
      <c r="F42">
        <v>26</v>
      </c>
      <c r="G42" t="s">
        <v>228</v>
      </c>
      <c r="H42">
        <v>2</v>
      </c>
      <c r="I42" t="s">
        <v>219</v>
      </c>
      <c r="K42">
        <v>20</v>
      </c>
      <c r="L42" t="s">
        <v>221</v>
      </c>
      <c r="M42">
        <v>4</v>
      </c>
      <c r="N42" t="s">
        <v>223</v>
      </c>
      <c r="P42">
        <v>62</v>
      </c>
      <c r="Q42" t="s">
        <v>229</v>
      </c>
      <c r="R42">
        <v>3</v>
      </c>
      <c r="S42" s="95" t="s">
        <v>219</v>
      </c>
      <c r="U42">
        <v>20</v>
      </c>
      <c r="V42" t="s">
        <v>230</v>
      </c>
      <c r="W42">
        <v>2</v>
      </c>
      <c r="X42" t="s">
        <v>223</v>
      </c>
    </row>
    <row r="43" spans="1:24" x14ac:dyDescent="0.25">
      <c r="A43">
        <v>18</v>
      </c>
      <c r="B43" t="s">
        <v>218</v>
      </c>
      <c r="C43">
        <v>2</v>
      </c>
      <c r="D43" t="s">
        <v>219</v>
      </c>
      <c r="F43">
        <v>50</v>
      </c>
      <c r="G43" t="s">
        <v>228</v>
      </c>
      <c r="H43">
        <v>2</v>
      </c>
      <c r="I43" t="s">
        <v>219</v>
      </c>
      <c r="K43">
        <v>21</v>
      </c>
      <c r="L43" t="s">
        <v>221</v>
      </c>
      <c r="M43">
        <v>4</v>
      </c>
      <c r="N43" t="s">
        <v>223</v>
      </c>
      <c r="P43">
        <v>39</v>
      </c>
      <c r="Q43" t="s">
        <v>229</v>
      </c>
      <c r="R43">
        <v>3</v>
      </c>
      <c r="S43" t="s">
        <v>219</v>
      </c>
      <c r="U43">
        <v>39</v>
      </c>
      <c r="V43" t="s">
        <v>230</v>
      </c>
      <c r="W43">
        <v>2</v>
      </c>
      <c r="X43" s="95" t="s">
        <v>223</v>
      </c>
    </row>
    <row r="44" spans="1:24" x14ac:dyDescent="0.25">
      <c r="A44">
        <v>19</v>
      </c>
      <c r="B44" t="s">
        <v>218</v>
      </c>
      <c r="C44">
        <v>2</v>
      </c>
      <c r="D44" t="s">
        <v>219</v>
      </c>
      <c r="F44">
        <v>51</v>
      </c>
      <c r="G44" t="s">
        <v>228</v>
      </c>
      <c r="H44">
        <v>2</v>
      </c>
      <c r="I44" t="s">
        <v>219</v>
      </c>
      <c r="K44">
        <v>22</v>
      </c>
      <c r="L44" t="s">
        <v>221</v>
      </c>
      <c r="M44">
        <v>4</v>
      </c>
      <c r="N44" t="s">
        <v>223</v>
      </c>
      <c r="P44">
        <v>50</v>
      </c>
      <c r="Q44" t="s">
        <v>229</v>
      </c>
      <c r="R44">
        <v>3</v>
      </c>
      <c r="S44" s="95" t="s">
        <v>219</v>
      </c>
      <c r="U44">
        <v>82</v>
      </c>
      <c r="V44" t="s">
        <v>232</v>
      </c>
      <c r="W44">
        <v>3</v>
      </c>
      <c r="X44" s="95" t="s">
        <v>223</v>
      </c>
    </row>
    <row r="45" spans="1:24" x14ac:dyDescent="0.25">
      <c r="A45">
        <v>20</v>
      </c>
      <c r="B45" t="s">
        <v>218</v>
      </c>
      <c r="C45">
        <v>2</v>
      </c>
      <c r="D45" t="s">
        <v>219</v>
      </c>
      <c r="K45">
        <v>24</v>
      </c>
      <c r="L45" t="s">
        <v>221</v>
      </c>
      <c r="M45">
        <v>4</v>
      </c>
      <c r="N45" t="s">
        <v>223</v>
      </c>
      <c r="P45">
        <v>53</v>
      </c>
      <c r="Q45" t="s">
        <v>229</v>
      </c>
      <c r="R45">
        <v>3</v>
      </c>
      <c r="S45" s="95" t="s">
        <v>219</v>
      </c>
      <c r="U45">
        <v>83</v>
      </c>
      <c r="V45" t="s">
        <v>232</v>
      </c>
      <c r="W45">
        <v>3</v>
      </c>
      <c r="X45" s="95" t="s">
        <v>223</v>
      </c>
    </row>
    <row r="46" spans="1:24" x14ac:dyDescent="0.25">
      <c r="A46">
        <v>21</v>
      </c>
      <c r="B46" t="s">
        <v>218</v>
      </c>
      <c r="C46">
        <v>2</v>
      </c>
      <c r="D46" t="s">
        <v>223</v>
      </c>
      <c r="F46">
        <v>31</v>
      </c>
      <c r="K46">
        <v>25</v>
      </c>
      <c r="L46" t="s">
        <v>221</v>
      </c>
      <c r="M46">
        <v>3</v>
      </c>
      <c r="N46" t="s">
        <v>223</v>
      </c>
      <c r="P46">
        <v>62</v>
      </c>
      <c r="Q46" t="s">
        <v>229</v>
      </c>
      <c r="R46">
        <v>3</v>
      </c>
      <c r="S46" s="95" t="s">
        <v>219</v>
      </c>
      <c r="U46">
        <v>84</v>
      </c>
      <c r="V46" t="s">
        <v>232</v>
      </c>
      <c r="W46">
        <v>3</v>
      </c>
      <c r="X46" s="95" t="s">
        <v>219</v>
      </c>
    </row>
    <row r="47" spans="1:24" x14ac:dyDescent="0.25">
      <c r="A47">
        <v>22</v>
      </c>
      <c r="B47" t="s">
        <v>218</v>
      </c>
      <c r="C47">
        <v>2</v>
      </c>
      <c r="D47" t="s">
        <v>219</v>
      </c>
      <c r="F47">
        <f>COUNTIF(I14:I44, "y")</f>
        <v>28</v>
      </c>
      <c r="K47">
        <v>26</v>
      </c>
      <c r="L47" t="s">
        <v>221</v>
      </c>
      <c r="M47">
        <v>3</v>
      </c>
      <c r="N47" t="s">
        <v>223</v>
      </c>
      <c r="P47">
        <v>62</v>
      </c>
      <c r="Q47" t="s">
        <v>229</v>
      </c>
      <c r="R47">
        <v>3</v>
      </c>
      <c r="S47" s="95" t="s">
        <v>219</v>
      </c>
      <c r="U47">
        <v>85</v>
      </c>
      <c r="V47" t="s">
        <v>232</v>
      </c>
      <c r="W47">
        <v>3</v>
      </c>
      <c r="X47" s="95" t="s">
        <v>219</v>
      </c>
    </row>
    <row r="48" spans="1:24" x14ac:dyDescent="0.25">
      <c r="A48">
        <v>23</v>
      </c>
      <c r="B48" t="s">
        <v>218</v>
      </c>
      <c r="C48">
        <v>2</v>
      </c>
      <c r="D48" t="s">
        <v>223</v>
      </c>
      <c r="K48">
        <v>27</v>
      </c>
      <c r="L48" t="s">
        <v>221</v>
      </c>
      <c r="M48">
        <v>3</v>
      </c>
      <c r="N48" s="95" t="s">
        <v>223</v>
      </c>
      <c r="P48">
        <v>64</v>
      </c>
      <c r="Q48" t="s">
        <v>229</v>
      </c>
      <c r="R48">
        <v>3</v>
      </c>
      <c r="S48" s="95" t="s">
        <v>223</v>
      </c>
      <c r="U48">
        <v>101</v>
      </c>
      <c r="V48" t="s">
        <v>232</v>
      </c>
      <c r="W48">
        <v>3</v>
      </c>
      <c r="X48" s="95" t="s">
        <v>223</v>
      </c>
    </row>
    <row r="49" spans="1:24" x14ac:dyDescent="0.25">
      <c r="A49">
        <v>25</v>
      </c>
      <c r="B49" t="s">
        <v>218</v>
      </c>
      <c r="C49">
        <v>2</v>
      </c>
      <c r="D49" t="s">
        <v>223</v>
      </c>
      <c r="K49">
        <v>28</v>
      </c>
      <c r="L49" t="s">
        <v>221</v>
      </c>
      <c r="M49">
        <v>3</v>
      </c>
      <c r="N49" s="95" t="s">
        <v>223</v>
      </c>
      <c r="U49">
        <v>102</v>
      </c>
      <c r="V49" t="s">
        <v>232</v>
      </c>
      <c r="W49">
        <v>3</v>
      </c>
      <c r="X49" s="95" t="s">
        <v>219</v>
      </c>
    </row>
    <row r="50" spans="1:24" x14ac:dyDescent="0.25">
      <c r="A50">
        <v>26</v>
      </c>
      <c r="B50" t="s">
        <v>218</v>
      </c>
      <c r="C50">
        <v>2</v>
      </c>
      <c r="D50" t="s">
        <v>219</v>
      </c>
      <c r="K50">
        <v>29</v>
      </c>
      <c r="L50" t="s">
        <v>221</v>
      </c>
      <c r="M50">
        <v>3</v>
      </c>
      <c r="N50" s="95" t="s">
        <v>223</v>
      </c>
      <c r="P50">
        <f>COUNT(P14:P48)</f>
        <v>35</v>
      </c>
      <c r="U50">
        <v>2</v>
      </c>
      <c r="V50" t="s">
        <v>232</v>
      </c>
      <c r="W50">
        <v>3</v>
      </c>
      <c r="X50" t="s">
        <v>223</v>
      </c>
    </row>
    <row r="51" spans="1:24" x14ac:dyDescent="0.25">
      <c r="A51">
        <v>27</v>
      </c>
      <c r="B51" t="s">
        <v>218</v>
      </c>
      <c r="C51">
        <v>2</v>
      </c>
      <c r="D51" t="s">
        <v>219</v>
      </c>
      <c r="K51">
        <v>30</v>
      </c>
      <c r="L51" t="s">
        <v>221</v>
      </c>
      <c r="M51">
        <v>3</v>
      </c>
      <c r="N51" s="95" t="s">
        <v>223</v>
      </c>
      <c r="P51">
        <f>COUNTIF(S14:S48, "Y")</f>
        <v>15</v>
      </c>
      <c r="U51">
        <v>24</v>
      </c>
      <c r="V51" t="s">
        <v>232</v>
      </c>
      <c r="W51">
        <v>3</v>
      </c>
      <c r="X51" s="95" t="s">
        <v>223</v>
      </c>
    </row>
    <row r="52" spans="1:24" x14ac:dyDescent="0.25">
      <c r="A52">
        <v>28</v>
      </c>
      <c r="B52" t="s">
        <v>218</v>
      </c>
      <c r="C52">
        <v>2</v>
      </c>
      <c r="D52" t="s">
        <v>219</v>
      </c>
      <c r="K52">
        <v>31</v>
      </c>
      <c r="L52" t="s">
        <v>221</v>
      </c>
      <c r="M52">
        <v>3</v>
      </c>
      <c r="N52" s="95" t="s">
        <v>223</v>
      </c>
      <c r="U52">
        <v>26</v>
      </c>
      <c r="V52" t="s">
        <v>232</v>
      </c>
      <c r="W52">
        <v>3</v>
      </c>
      <c r="X52" s="95" t="s">
        <v>223</v>
      </c>
    </row>
    <row r="53" spans="1:24" x14ac:dyDescent="0.25">
      <c r="A53">
        <v>29</v>
      </c>
      <c r="B53" t="s">
        <v>218</v>
      </c>
      <c r="C53">
        <v>2</v>
      </c>
      <c r="D53" t="s">
        <v>219</v>
      </c>
      <c r="K53">
        <v>32</v>
      </c>
      <c r="L53" t="s">
        <v>221</v>
      </c>
      <c r="M53">
        <v>4</v>
      </c>
      <c r="N53" s="95" t="s">
        <v>223</v>
      </c>
      <c r="U53">
        <v>28</v>
      </c>
      <c r="V53" s="2" t="s">
        <v>232</v>
      </c>
      <c r="W53">
        <v>3</v>
      </c>
      <c r="X53" t="s">
        <v>219</v>
      </c>
    </row>
    <row r="54" spans="1:24" x14ac:dyDescent="0.25">
      <c r="A54">
        <v>30</v>
      </c>
      <c r="B54" t="s">
        <v>218</v>
      </c>
      <c r="C54">
        <v>2</v>
      </c>
      <c r="D54" t="s">
        <v>223</v>
      </c>
      <c r="K54">
        <v>33</v>
      </c>
      <c r="L54" t="s">
        <v>221</v>
      </c>
      <c r="M54">
        <v>4</v>
      </c>
      <c r="N54" s="95" t="s">
        <v>223</v>
      </c>
      <c r="U54">
        <v>31</v>
      </c>
      <c r="V54" t="s">
        <v>232</v>
      </c>
      <c r="W54">
        <v>3</v>
      </c>
      <c r="X54" t="s">
        <v>219</v>
      </c>
    </row>
    <row r="55" spans="1:24" x14ac:dyDescent="0.25">
      <c r="A55">
        <v>31</v>
      </c>
      <c r="B55" t="s">
        <v>218</v>
      </c>
      <c r="C55">
        <v>2</v>
      </c>
      <c r="D55" t="s">
        <v>219</v>
      </c>
      <c r="K55">
        <v>49</v>
      </c>
      <c r="L55" t="s">
        <v>221</v>
      </c>
      <c r="M55">
        <v>4</v>
      </c>
      <c r="N55" s="95" t="s">
        <v>223</v>
      </c>
      <c r="U55">
        <v>55</v>
      </c>
      <c r="V55" t="s">
        <v>232</v>
      </c>
      <c r="W55">
        <v>3</v>
      </c>
      <c r="X55" s="95" t="s">
        <v>223</v>
      </c>
    </row>
    <row r="56" spans="1:24" x14ac:dyDescent="0.25">
      <c r="A56">
        <v>33</v>
      </c>
      <c r="B56" t="s">
        <v>218</v>
      </c>
      <c r="C56">
        <v>2</v>
      </c>
      <c r="D56" t="s">
        <v>223</v>
      </c>
      <c r="K56">
        <v>77</v>
      </c>
      <c r="L56" t="s">
        <v>221</v>
      </c>
      <c r="M56">
        <v>3</v>
      </c>
      <c r="N56" s="95" t="s">
        <v>223</v>
      </c>
      <c r="U56">
        <v>56</v>
      </c>
      <c r="V56" t="s">
        <v>232</v>
      </c>
      <c r="W56">
        <v>3</v>
      </c>
      <c r="X56" s="95" t="s">
        <v>223</v>
      </c>
    </row>
    <row r="57" spans="1:24" x14ac:dyDescent="0.25">
      <c r="A57">
        <v>34</v>
      </c>
      <c r="B57" t="s">
        <v>218</v>
      </c>
      <c r="C57">
        <v>2</v>
      </c>
      <c r="D57" t="s">
        <v>223</v>
      </c>
      <c r="K57">
        <v>23</v>
      </c>
      <c r="L57" t="s">
        <v>233</v>
      </c>
      <c r="M57" t="s">
        <v>234</v>
      </c>
      <c r="N57" t="s">
        <v>223</v>
      </c>
      <c r="U57">
        <v>57</v>
      </c>
      <c r="V57" t="s">
        <v>232</v>
      </c>
      <c r="W57">
        <v>3</v>
      </c>
      <c r="X57" s="95" t="s">
        <v>223</v>
      </c>
    </row>
    <row r="58" spans="1:24" x14ac:dyDescent="0.25">
      <c r="A58">
        <v>36</v>
      </c>
      <c r="B58" t="s">
        <v>218</v>
      </c>
      <c r="C58">
        <v>2</v>
      </c>
      <c r="D58" t="s">
        <v>219</v>
      </c>
      <c r="K58">
        <v>12</v>
      </c>
      <c r="L58" t="s">
        <v>235</v>
      </c>
      <c r="M58">
        <v>2</v>
      </c>
      <c r="N58" t="s">
        <v>223</v>
      </c>
      <c r="U58">
        <v>59</v>
      </c>
      <c r="V58" t="s">
        <v>232</v>
      </c>
      <c r="W58">
        <v>3</v>
      </c>
      <c r="X58" s="95" t="s">
        <v>223</v>
      </c>
    </row>
    <row r="59" spans="1:24" x14ac:dyDescent="0.25">
      <c r="A59">
        <v>37</v>
      </c>
      <c r="B59" t="s">
        <v>218</v>
      </c>
      <c r="C59">
        <v>0</v>
      </c>
      <c r="D59" t="s">
        <v>219</v>
      </c>
      <c r="K59">
        <v>13</v>
      </c>
      <c r="L59" t="s">
        <v>235</v>
      </c>
      <c r="M59">
        <v>2</v>
      </c>
      <c r="N59" t="s">
        <v>223</v>
      </c>
      <c r="U59">
        <v>60</v>
      </c>
      <c r="V59" t="s">
        <v>232</v>
      </c>
      <c r="W59">
        <v>3</v>
      </c>
      <c r="X59" s="95" t="s">
        <v>223</v>
      </c>
    </row>
    <row r="60" spans="1:24" x14ac:dyDescent="0.25">
      <c r="A60">
        <v>41</v>
      </c>
      <c r="B60" t="s">
        <v>218</v>
      </c>
      <c r="C60">
        <v>2</v>
      </c>
      <c r="D60" t="s">
        <v>219</v>
      </c>
      <c r="K60">
        <v>18</v>
      </c>
      <c r="L60" t="s">
        <v>235</v>
      </c>
      <c r="M60">
        <v>2</v>
      </c>
      <c r="N60" t="s">
        <v>223</v>
      </c>
      <c r="U60">
        <v>171</v>
      </c>
      <c r="V60" t="s">
        <v>232</v>
      </c>
      <c r="W60">
        <v>3</v>
      </c>
      <c r="X60" s="95" t="s">
        <v>223</v>
      </c>
    </row>
    <row r="61" spans="1:24" x14ac:dyDescent="0.25">
      <c r="A61">
        <v>44</v>
      </c>
      <c r="B61" t="s">
        <v>218</v>
      </c>
      <c r="C61">
        <v>2</v>
      </c>
      <c r="D61" t="s">
        <v>223</v>
      </c>
      <c r="K61">
        <v>22</v>
      </c>
      <c r="L61" t="s">
        <v>235</v>
      </c>
      <c r="M61">
        <v>2</v>
      </c>
      <c r="N61" t="s">
        <v>223</v>
      </c>
      <c r="U61">
        <v>4</v>
      </c>
      <c r="V61" t="s">
        <v>232</v>
      </c>
      <c r="W61">
        <v>3</v>
      </c>
      <c r="X61" t="s">
        <v>219</v>
      </c>
    </row>
    <row r="62" spans="1:24" x14ac:dyDescent="0.25">
      <c r="A62">
        <v>45</v>
      </c>
      <c r="B62" t="s">
        <v>218</v>
      </c>
      <c r="C62">
        <v>2</v>
      </c>
      <c r="D62" t="s">
        <v>219</v>
      </c>
      <c r="K62">
        <v>23</v>
      </c>
      <c r="L62" t="s">
        <v>235</v>
      </c>
      <c r="M62">
        <v>2</v>
      </c>
      <c r="N62" t="s">
        <v>223</v>
      </c>
      <c r="U62">
        <v>29</v>
      </c>
      <c r="V62" t="s">
        <v>232</v>
      </c>
      <c r="W62">
        <v>3</v>
      </c>
      <c r="X62" s="95" t="s">
        <v>223</v>
      </c>
    </row>
    <row r="63" spans="1:24" x14ac:dyDescent="0.25">
      <c r="A63">
        <v>52</v>
      </c>
      <c r="B63" t="s">
        <v>218</v>
      </c>
      <c r="C63">
        <v>2</v>
      </c>
      <c r="D63" t="s">
        <v>223</v>
      </c>
      <c r="K63">
        <v>75</v>
      </c>
      <c r="L63" t="s">
        <v>235</v>
      </c>
      <c r="M63">
        <v>2</v>
      </c>
      <c r="N63" t="s">
        <v>223</v>
      </c>
      <c r="U63">
        <v>36</v>
      </c>
      <c r="V63" t="s">
        <v>232</v>
      </c>
      <c r="W63">
        <v>3</v>
      </c>
      <c r="X63" s="95" t="s">
        <v>223</v>
      </c>
    </row>
    <row r="64" spans="1:24" x14ac:dyDescent="0.25">
      <c r="A64">
        <v>53</v>
      </c>
      <c r="B64" t="s">
        <v>218</v>
      </c>
      <c r="C64">
        <v>2</v>
      </c>
      <c r="D64" t="s">
        <v>223</v>
      </c>
      <c r="K64">
        <v>11</v>
      </c>
      <c r="L64" t="s">
        <v>236</v>
      </c>
      <c r="M64">
        <v>2</v>
      </c>
      <c r="N64" t="s">
        <v>223</v>
      </c>
      <c r="U64">
        <v>41</v>
      </c>
      <c r="V64" t="s">
        <v>232</v>
      </c>
      <c r="W64">
        <v>3</v>
      </c>
      <c r="X64" s="95" t="s">
        <v>223</v>
      </c>
    </row>
    <row r="65" spans="1:24" x14ac:dyDescent="0.25">
      <c r="A65">
        <v>36</v>
      </c>
      <c r="B65" t="s">
        <v>218</v>
      </c>
      <c r="C65">
        <v>2</v>
      </c>
      <c r="D65" t="s">
        <v>219</v>
      </c>
      <c r="K65">
        <v>14</v>
      </c>
      <c r="L65" t="s">
        <v>236</v>
      </c>
      <c r="M65">
        <v>2</v>
      </c>
      <c r="N65" t="s">
        <v>223</v>
      </c>
      <c r="U65">
        <v>44</v>
      </c>
      <c r="V65" t="s">
        <v>237</v>
      </c>
      <c r="W65">
        <v>0</v>
      </c>
      <c r="X65" s="95" t="s">
        <v>223</v>
      </c>
    </row>
    <row r="66" spans="1:24" x14ac:dyDescent="0.25">
      <c r="A66">
        <v>37</v>
      </c>
      <c r="B66" t="s">
        <v>218</v>
      </c>
      <c r="C66">
        <v>2</v>
      </c>
      <c r="D66" t="s">
        <v>219</v>
      </c>
      <c r="K66">
        <v>15</v>
      </c>
      <c r="L66" t="s">
        <v>236</v>
      </c>
      <c r="M66">
        <v>2</v>
      </c>
      <c r="N66" t="s">
        <v>223</v>
      </c>
    </row>
    <row r="67" spans="1:24" x14ac:dyDescent="0.25">
      <c r="A67">
        <v>44</v>
      </c>
      <c r="B67" t="s">
        <v>218</v>
      </c>
      <c r="C67">
        <v>2</v>
      </c>
      <c r="D67" t="s">
        <v>219</v>
      </c>
      <c r="K67">
        <v>16</v>
      </c>
      <c r="L67" t="s">
        <v>236</v>
      </c>
      <c r="M67">
        <v>2</v>
      </c>
      <c r="N67" t="s">
        <v>219</v>
      </c>
      <c r="U67">
        <f>COUNT(U14:U65)</f>
        <v>52</v>
      </c>
    </row>
    <row r="68" spans="1:24" x14ac:dyDescent="0.25">
      <c r="A68">
        <v>45</v>
      </c>
      <c r="B68" t="s">
        <v>218</v>
      </c>
      <c r="C68">
        <v>2</v>
      </c>
      <c r="D68" t="s">
        <v>219</v>
      </c>
      <c r="K68">
        <v>17</v>
      </c>
      <c r="L68" t="s">
        <v>236</v>
      </c>
      <c r="M68">
        <v>2</v>
      </c>
      <c r="N68" t="s">
        <v>223</v>
      </c>
      <c r="U68">
        <f>COUNTIF(X14:X65, "Y")</f>
        <v>14</v>
      </c>
    </row>
    <row r="69" spans="1:24" x14ac:dyDescent="0.25">
      <c r="A69">
        <v>48</v>
      </c>
      <c r="B69" t="s">
        <v>218</v>
      </c>
      <c r="C69">
        <v>2</v>
      </c>
      <c r="D69" s="95" t="s">
        <v>219</v>
      </c>
      <c r="E69" s="95"/>
      <c r="K69">
        <v>19</v>
      </c>
      <c r="L69" t="s">
        <v>236</v>
      </c>
      <c r="M69">
        <v>2</v>
      </c>
      <c r="N69" t="s">
        <v>223</v>
      </c>
    </row>
    <row r="70" spans="1:24" x14ac:dyDescent="0.25">
      <c r="A70">
        <v>57</v>
      </c>
      <c r="B70" t="s">
        <v>218</v>
      </c>
      <c r="C70">
        <v>2</v>
      </c>
      <c r="D70" s="95" t="s">
        <v>223</v>
      </c>
      <c r="E70" s="95"/>
      <c r="K70">
        <v>20</v>
      </c>
      <c r="L70" t="s">
        <v>236</v>
      </c>
      <c r="M70">
        <v>2</v>
      </c>
      <c r="N70" t="s">
        <v>223</v>
      </c>
    </row>
    <row r="71" spans="1:24" x14ac:dyDescent="0.25">
      <c r="A71">
        <v>59</v>
      </c>
      <c r="B71" t="s">
        <v>218</v>
      </c>
      <c r="C71">
        <v>2</v>
      </c>
      <c r="D71" s="95" t="s">
        <v>219</v>
      </c>
      <c r="E71" s="95"/>
      <c r="K71">
        <v>21</v>
      </c>
      <c r="L71" t="s">
        <v>236</v>
      </c>
      <c r="M71">
        <v>2</v>
      </c>
      <c r="N71" t="s">
        <v>223</v>
      </c>
    </row>
    <row r="72" spans="1:24" x14ac:dyDescent="0.25">
      <c r="A72">
        <v>63</v>
      </c>
      <c r="B72" t="s">
        <v>218</v>
      </c>
      <c r="C72">
        <v>2</v>
      </c>
      <c r="D72" s="95" t="s">
        <v>219</v>
      </c>
      <c r="E72" s="95"/>
      <c r="K72">
        <v>5</v>
      </c>
      <c r="L72" t="s">
        <v>221</v>
      </c>
      <c r="M72">
        <v>3</v>
      </c>
      <c r="N72" t="s">
        <v>223</v>
      </c>
    </row>
    <row r="73" spans="1:24" x14ac:dyDescent="0.25">
      <c r="A73">
        <v>66</v>
      </c>
      <c r="B73" t="s">
        <v>218</v>
      </c>
      <c r="C73">
        <v>2</v>
      </c>
      <c r="D73" s="95" t="s">
        <v>219</v>
      </c>
      <c r="E73" s="95"/>
      <c r="K73">
        <v>6</v>
      </c>
      <c r="L73" t="s">
        <v>221</v>
      </c>
      <c r="M73">
        <v>3</v>
      </c>
      <c r="N73" t="s">
        <v>223</v>
      </c>
    </row>
    <row r="74" spans="1:24" x14ac:dyDescent="0.25">
      <c r="A74">
        <v>67</v>
      </c>
      <c r="B74" t="s">
        <v>218</v>
      </c>
      <c r="C74">
        <v>2</v>
      </c>
      <c r="D74" s="95" t="s">
        <v>219</v>
      </c>
      <c r="E74" s="95"/>
      <c r="K74">
        <v>8</v>
      </c>
      <c r="L74" t="s">
        <v>221</v>
      </c>
      <c r="M74">
        <v>3</v>
      </c>
      <c r="N74" t="s">
        <v>223</v>
      </c>
    </row>
    <row r="75" spans="1:24" x14ac:dyDescent="0.25">
      <c r="A75">
        <v>25</v>
      </c>
      <c r="B75" t="s">
        <v>218</v>
      </c>
      <c r="C75">
        <v>2</v>
      </c>
      <c r="D75" t="s">
        <v>219</v>
      </c>
      <c r="K75">
        <v>9</v>
      </c>
      <c r="L75" t="s">
        <v>221</v>
      </c>
      <c r="M75">
        <v>3</v>
      </c>
      <c r="N75" t="s">
        <v>223</v>
      </c>
    </row>
    <row r="76" spans="1:24" x14ac:dyDescent="0.25">
      <c r="A76">
        <v>29</v>
      </c>
      <c r="B76" t="s">
        <v>218</v>
      </c>
      <c r="C76">
        <v>2</v>
      </c>
      <c r="D76" t="s">
        <v>219</v>
      </c>
      <c r="K76">
        <v>10</v>
      </c>
      <c r="L76" t="s">
        <v>221</v>
      </c>
      <c r="M76">
        <v>3</v>
      </c>
      <c r="N76" t="s">
        <v>223</v>
      </c>
    </row>
    <row r="77" spans="1:24" x14ac:dyDescent="0.25">
      <c r="A77">
        <v>34</v>
      </c>
      <c r="B77" t="s">
        <v>218</v>
      </c>
      <c r="C77">
        <v>2</v>
      </c>
      <c r="D77" t="s">
        <v>219</v>
      </c>
      <c r="K77">
        <v>11</v>
      </c>
      <c r="L77" t="s">
        <v>221</v>
      </c>
      <c r="M77">
        <v>3</v>
      </c>
      <c r="N77" t="s">
        <v>223</v>
      </c>
    </row>
    <row r="78" spans="1:24" x14ac:dyDescent="0.25">
      <c r="A78">
        <v>36</v>
      </c>
      <c r="B78" t="s">
        <v>218</v>
      </c>
      <c r="C78">
        <v>2</v>
      </c>
      <c r="D78" t="s">
        <v>223</v>
      </c>
      <c r="K78">
        <v>12</v>
      </c>
      <c r="L78" t="s">
        <v>221</v>
      </c>
      <c r="M78">
        <v>3</v>
      </c>
      <c r="N78" t="s">
        <v>223</v>
      </c>
    </row>
    <row r="79" spans="1:24" x14ac:dyDescent="0.25">
      <c r="A79">
        <v>38</v>
      </c>
      <c r="B79" t="s">
        <v>218</v>
      </c>
      <c r="C79">
        <v>2</v>
      </c>
      <c r="D79" t="s">
        <v>219</v>
      </c>
      <c r="K79">
        <v>13</v>
      </c>
      <c r="L79" t="s">
        <v>221</v>
      </c>
      <c r="M79">
        <v>3</v>
      </c>
      <c r="N79" t="s">
        <v>223</v>
      </c>
    </row>
    <row r="80" spans="1:24" x14ac:dyDescent="0.25">
      <c r="A80">
        <v>39</v>
      </c>
      <c r="B80" t="s">
        <v>218</v>
      </c>
      <c r="C80">
        <v>2</v>
      </c>
      <c r="D80" t="s">
        <v>219</v>
      </c>
      <c r="K80">
        <v>14</v>
      </c>
      <c r="L80" t="s">
        <v>221</v>
      </c>
      <c r="M80">
        <v>3</v>
      </c>
      <c r="N80" s="95" t="s">
        <v>223</v>
      </c>
    </row>
    <row r="81" spans="1:14" x14ac:dyDescent="0.25">
      <c r="A81">
        <v>40</v>
      </c>
      <c r="B81" t="s">
        <v>218</v>
      </c>
      <c r="C81">
        <v>2</v>
      </c>
      <c r="D81" t="s">
        <v>219</v>
      </c>
      <c r="K81">
        <v>15</v>
      </c>
      <c r="L81" t="s">
        <v>221</v>
      </c>
      <c r="M81">
        <v>3</v>
      </c>
      <c r="N81" s="95" t="s">
        <v>223</v>
      </c>
    </row>
    <row r="82" spans="1:14" x14ac:dyDescent="0.25">
      <c r="A82">
        <v>41</v>
      </c>
      <c r="B82" t="s">
        <v>218</v>
      </c>
      <c r="C82">
        <v>2</v>
      </c>
      <c r="D82" t="s">
        <v>219</v>
      </c>
      <c r="K82">
        <v>16</v>
      </c>
      <c r="L82" t="s">
        <v>221</v>
      </c>
      <c r="M82">
        <v>3</v>
      </c>
      <c r="N82" s="95" t="s">
        <v>223</v>
      </c>
    </row>
    <row r="83" spans="1:14" x14ac:dyDescent="0.25">
      <c r="A83">
        <v>42</v>
      </c>
      <c r="B83" t="s">
        <v>218</v>
      </c>
      <c r="C83">
        <v>2</v>
      </c>
      <c r="D83" t="s">
        <v>219</v>
      </c>
      <c r="K83">
        <v>17</v>
      </c>
      <c r="L83" t="s">
        <v>221</v>
      </c>
      <c r="M83">
        <v>3</v>
      </c>
      <c r="N83" s="95" t="s">
        <v>223</v>
      </c>
    </row>
    <row r="84" spans="1:14" x14ac:dyDescent="0.25">
      <c r="A84">
        <v>43</v>
      </c>
      <c r="B84" t="s">
        <v>218</v>
      </c>
      <c r="C84" t="s">
        <v>231</v>
      </c>
      <c r="D84" t="s">
        <v>219</v>
      </c>
      <c r="K84">
        <v>18</v>
      </c>
      <c r="L84" t="s">
        <v>221</v>
      </c>
      <c r="M84">
        <v>3</v>
      </c>
      <c r="N84" s="95" t="s">
        <v>223</v>
      </c>
    </row>
    <row r="85" spans="1:14" x14ac:dyDescent="0.25">
      <c r="A85">
        <v>46</v>
      </c>
      <c r="B85" t="s">
        <v>218</v>
      </c>
      <c r="C85" t="s">
        <v>231</v>
      </c>
      <c r="D85" t="s">
        <v>219</v>
      </c>
      <c r="K85">
        <v>19</v>
      </c>
      <c r="L85" t="s">
        <v>221</v>
      </c>
      <c r="M85">
        <v>3</v>
      </c>
      <c r="N85" s="95" t="s">
        <v>223</v>
      </c>
    </row>
    <row r="86" spans="1:14" x14ac:dyDescent="0.25">
      <c r="A86">
        <v>47</v>
      </c>
      <c r="B86" t="s">
        <v>218</v>
      </c>
      <c r="C86">
        <v>2</v>
      </c>
      <c r="D86" t="s">
        <v>219</v>
      </c>
      <c r="K86">
        <v>21</v>
      </c>
      <c r="L86" t="s">
        <v>221</v>
      </c>
      <c r="M86">
        <v>3</v>
      </c>
      <c r="N86" s="95" t="s">
        <v>223</v>
      </c>
    </row>
    <row r="87" spans="1:14" x14ac:dyDescent="0.25">
      <c r="A87">
        <v>48</v>
      </c>
      <c r="B87" t="s">
        <v>218</v>
      </c>
      <c r="C87">
        <v>2</v>
      </c>
      <c r="D87" t="s">
        <v>219</v>
      </c>
      <c r="K87">
        <v>31</v>
      </c>
      <c r="L87" t="s">
        <v>221</v>
      </c>
      <c r="M87">
        <v>3</v>
      </c>
      <c r="N87" t="s">
        <v>223</v>
      </c>
    </row>
    <row r="88" spans="1:14" x14ac:dyDescent="0.25">
      <c r="A88">
        <v>53</v>
      </c>
      <c r="B88" t="s">
        <v>218</v>
      </c>
      <c r="C88">
        <v>2</v>
      </c>
      <c r="D88" t="s">
        <v>219</v>
      </c>
      <c r="K88">
        <v>32</v>
      </c>
      <c r="L88" t="s">
        <v>221</v>
      </c>
      <c r="M88">
        <v>3</v>
      </c>
      <c r="N88" t="s">
        <v>223</v>
      </c>
    </row>
    <row r="89" spans="1:14" x14ac:dyDescent="0.25">
      <c r="A89">
        <v>56</v>
      </c>
      <c r="B89" t="s">
        <v>218</v>
      </c>
      <c r="C89">
        <v>2</v>
      </c>
      <c r="D89" t="s">
        <v>219</v>
      </c>
      <c r="K89">
        <v>33</v>
      </c>
      <c r="L89" t="s">
        <v>221</v>
      </c>
      <c r="M89">
        <v>3</v>
      </c>
      <c r="N89" t="s">
        <v>223</v>
      </c>
    </row>
    <row r="90" spans="1:14" x14ac:dyDescent="0.25">
      <c r="A90">
        <v>57</v>
      </c>
      <c r="B90" t="s">
        <v>218</v>
      </c>
      <c r="C90">
        <v>2</v>
      </c>
      <c r="D90" t="s">
        <v>219</v>
      </c>
      <c r="K90">
        <v>34</v>
      </c>
      <c r="L90" t="s">
        <v>221</v>
      </c>
      <c r="M90">
        <v>3</v>
      </c>
      <c r="N90" t="s">
        <v>223</v>
      </c>
    </row>
    <row r="91" spans="1:14" x14ac:dyDescent="0.25">
      <c r="A91">
        <v>58</v>
      </c>
      <c r="B91" t="s">
        <v>218</v>
      </c>
      <c r="C91">
        <v>2</v>
      </c>
      <c r="D91" t="s">
        <v>219</v>
      </c>
      <c r="K91">
        <v>35</v>
      </c>
      <c r="L91" t="s">
        <v>221</v>
      </c>
      <c r="M91">
        <v>2</v>
      </c>
      <c r="N91" t="s">
        <v>223</v>
      </c>
    </row>
    <row r="92" spans="1:14" x14ac:dyDescent="0.25">
      <c r="A92">
        <v>59</v>
      </c>
      <c r="B92" t="s">
        <v>218</v>
      </c>
      <c r="C92">
        <v>2</v>
      </c>
      <c r="D92" t="s">
        <v>219</v>
      </c>
      <c r="K92">
        <v>36</v>
      </c>
      <c r="L92" t="s">
        <v>221</v>
      </c>
      <c r="M92">
        <v>2</v>
      </c>
      <c r="N92" t="s">
        <v>223</v>
      </c>
    </row>
    <row r="93" spans="1:14" x14ac:dyDescent="0.25">
      <c r="A93">
        <v>37</v>
      </c>
      <c r="B93" t="s">
        <v>218</v>
      </c>
      <c r="C93">
        <v>2</v>
      </c>
      <c r="D93" s="95" t="s">
        <v>219</v>
      </c>
      <c r="E93" s="95"/>
      <c r="K93">
        <v>37</v>
      </c>
      <c r="L93" t="s">
        <v>221</v>
      </c>
      <c r="M93">
        <v>2</v>
      </c>
      <c r="N93" s="95" t="s">
        <v>223</v>
      </c>
    </row>
    <row r="94" spans="1:14" x14ac:dyDescent="0.25">
      <c r="A94">
        <v>39</v>
      </c>
      <c r="B94" t="s">
        <v>218</v>
      </c>
      <c r="C94">
        <v>2</v>
      </c>
      <c r="D94" s="95" t="s">
        <v>223</v>
      </c>
      <c r="E94" s="95"/>
      <c r="K94">
        <v>38</v>
      </c>
      <c r="L94" t="s">
        <v>221</v>
      </c>
      <c r="M94">
        <v>4</v>
      </c>
      <c r="N94" s="95" t="s">
        <v>223</v>
      </c>
    </row>
    <row r="95" spans="1:14" x14ac:dyDescent="0.25">
      <c r="A95">
        <v>40</v>
      </c>
      <c r="B95" t="s">
        <v>218</v>
      </c>
      <c r="C95">
        <v>2</v>
      </c>
      <c r="D95" s="95" t="s">
        <v>223</v>
      </c>
      <c r="E95" s="95"/>
      <c r="K95">
        <v>39</v>
      </c>
      <c r="L95" t="s">
        <v>221</v>
      </c>
      <c r="M95">
        <v>4</v>
      </c>
      <c r="N95" t="s">
        <v>223</v>
      </c>
    </row>
    <row r="96" spans="1:14" x14ac:dyDescent="0.25">
      <c r="A96">
        <v>41</v>
      </c>
      <c r="B96" t="s">
        <v>218</v>
      </c>
      <c r="C96">
        <v>2</v>
      </c>
      <c r="D96" s="95" t="s">
        <v>219</v>
      </c>
      <c r="E96" s="95"/>
      <c r="K96">
        <v>40</v>
      </c>
      <c r="L96" t="s">
        <v>221</v>
      </c>
      <c r="M96">
        <v>4</v>
      </c>
      <c r="N96" s="95" t="s">
        <v>223</v>
      </c>
    </row>
    <row r="97" spans="1:14" x14ac:dyDescent="0.25">
      <c r="A97">
        <v>43</v>
      </c>
      <c r="B97" t="s">
        <v>218</v>
      </c>
      <c r="C97">
        <v>2</v>
      </c>
      <c r="D97" s="95" t="s">
        <v>223</v>
      </c>
      <c r="E97" s="95"/>
      <c r="K97">
        <v>41</v>
      </c>
      <c r="L97" t="s">
        <v>221</v>
      </c>
      <c r="M97">
        <v>4</v>
      </c>
      <c r="N97" s="95" t="s">
        <v>223</v>
      </c>
    </row>
    <row r="98" spans="1:14" x14ac:dyDescent="0.25">
      <c r="A98">
        <v>44</v>
      </c>
      <c r="B98" t="s">
        <v>218</v>
      </c>
      <c r="C98">
        <v>2</v>
      </c>
      <c r="D98" s="95" t="s">
        <v>219</v>
      </c>
      <c r="E98" s="95"/>
      <c r="K98">
        <v>42</v>
      </c>
      <c r="L98" t="s">
        <v>221</v>
      </c>
      <c r="M98">
        <v>4</v>
      </c>
      <c r="N98" s="95" t="s">
        <v>223</v>
      </c>
    </row>
    <row r="99" spans="1:14" x14ac:dyDescent="0.25">
      <c r="A99">
        <v>46</v>
      </c>
      <c r="B99" t="s">
        <v>218</v>
      </c>
      <c r="C99">
        <v>2</v>
      </c>
      <c r="D99" s="95" t="s">
        <v>223</v>
      </c>
      <c r="E99" s="95"/>
      <c r="K99">
        <v>44</v>
      </c>
      <c r="L99" t="s">
        <v>221</v>
      </c>
      <c r="M99">
        <v>4</v>
      </c>
      <c r="N99" s="95" t="s">
        <v>223</v>
      </c>
    </row>
    <row r="100" spans="1:14" x14ac:dyDescent="0.25">
      <c r="A100">
        <v>48</v>
      </c>
      <c r="B100" t="s">
        <v>218</v>
      </c>
      <c r="C100">
        <v>2</v>
      </c>
      <c r="D100" s="95" t="s">
        <v>219</v>
      </c>
      <c r="E100" s="95"/>
      <c r="K100">
        <v>45</v>
      </c>
      <c r="L100" t="s">
        <v>221</v>
      </c>
      <c r="M100">
        <v>3</v>
      </c>
      <c r="N100" t="s">
        <v>223</v>
      </c>
    </row>
    <row r="101" spans="1:14" x14ac:dyDescent="0.25">
      <c r="A101">
        <v>52</v>
      </c>
      <c r="B101" t="s">
        <v>218</v>
      </c>
      <c r="C101">
        <v>0</v>
      </c>
      <c r="D101" s="95" t="s">
        <v>219</v>
      </c>
      <c r="E101" s="95"/>
      <c r="K101">
        <v>46</v>
      </c>
      <c r="L101" t="s">
        <v>221</v>
      </c>
      <c r="M101">
        <v>4</v>
      </c>
      <c r="N101" s="95" t="s">
        <v>223</v>
      </c>
    </row>
    <row r="102" spans="1:14" x14ac:dyDescent="0.25">
      <c r="A102">
        <v>53</v>
      </c>
      <c r="B102" t="s">
        <v>218</v>
      </c>
      <c r="C102">
        <v>2</v>
      </c>
      <c r="D102" s="95" t="s">
        <v>223</v>
      </c>
      <c r="E102" s="95"/>
      <c r="K102">
        <v>47</v>
      </c>
      <c r="L102" t="s">
        <v>221</v>
      </c>
      <c r="M102">
        <v>3</v>
      </c>
      <c r="N102" s="95" t="s">
        <v>223</v>
      </c>
    </row>
    <row r="103" spans="1:14" x14ac:dyDescent="0.25">
      <c r="A103">
        <v>54</v>
      </c>
      <c r="B103" t="s">
        <v>218</v>
      </c>
      <c r="C103">
        <v>2</v>
      </c>
      <c r="D103" s="95" t="s">
        <v>223</v>
      </c>
      <c r="E103" s="95"/>
      <c r="K103">
        <v>48</v>
      </c>
      <c r="L103" t="s">
        <v>221</v>
      </c>
      <c r="M103">
        <v>3</v>
      </c>
      <c r="N103" s="95" t="s">
        <v>223</v>
      </c>
    </row>
    <row r="104" spans="1:14" x14ac:dyDescent="0.25">
      <c r="A104">
        <v>56</v>
      </c>
      <c r="B104" t="s">
        <v>218</v>
      </c>
      <c r="C104">
        <v>2</v>
      </c>
      <c r="D104" s="95" t="s">
        <v>219</v>
      </c>
      <c r="E104" s="95"/>
    </row>
    <row r="105" spans="1:14" x14ac:dyDescent="0.25">
      <c r="A105">
        <v>57</v>
      </c>
      <c r="B105" t="s">
        <v>218</v>
      </c>
      <c r="C105">
        <v>2</v>
      </c>
      <c r="D105" s="95" t="s">
        <v>223</v>
      </c>
      <c r="E105" s="95"/>
      <c r="K105">
        <f>COUNT(K14:K103)</f>
        <v>90</v>
      </c>
    </row>
    <row r="106" spans="1:14" x14ac:dyDescent="0.25">
      <c r="A106">
        <v>59</v>
      </c>
      <c r="B106" t="s">
        <v>218</v>
      </c>
      <c r="C106">
        <v>2</v>
      </c>
      <c r="D106" s="95" t="s">
        <v>223</v>
      </c>
      <c r="E106" s="95"/>
      <c r="K106">
        <f>COUNTIF(N14:N103, "Y")</f>
        <v>6</v>
      </c>
    </row>
    <row r="107" spans="1:14" x14ac:dyDescent="0.25">
      <c r="A107">
        <v>60</v>
      </c>
      <c r="B107" t="s">
        <v>218</v>
      </c>
      <c r="C107">
        <v>2</v>
      </c>
      <c r="D107" s="95" t="s">
        <v>223</v>
      </c>
      <c r="E107" s="95"/>
    </row>
    <row r="108" spans="1:14" x14ac:dyDescent="0.25">
      <c r="A108">
        <v>61</v>
      </c>
      <c r="B108" t="s">
        <v>218</v>
      </c>
      <c r="C108">
        <v>2</v>
      </c>
      <c r="D108" s="95" t="s">
        <v>223</v>
      </c>
      <c r="E108" s="95"/>
    </row>
    <row r="109" spans="1:14" x14ac:dyDescent="0.25">
      <c r="A109">
        <v>71</v>
      </c>
      <c r="B109" t="s">
        <v>218</v>
      </c>
      <c r="C109">
        <v>2</v>
      </c>
      <c r="D109" s="95" t="s">
        <v>219</v>
      </c>
      <c r="E109" s="95"/>
    </row>
    <row r="110" spans="1:14" x14ac:dyDescent="0.25">
      <c r="A110">
        <v>72</v>
      </c>
      <c r="B110" t="s">
        <v>218</v>
      </c>
      <c r="C110">
        <v>2</v>
      </c>
      <c r="D110" s="95" t="s">
        <v>223</v>
      </c>
      <c r="E110" s="95"/>
    </row>
    <row r="111" spans="1:14" x14ac:dyDescent="0.25">
      <c r="A111">
        <v>73</v>
      </c>
      <c r="B111" t="s">
        <v>218</v>
      </c>
      <c r="C111">
        <v>2</v>
      </c>
      <c r="D111" s="95" t="s">
        <v>219</v>
      </c>
      <c r="E111" s="95"/>
    </row>
    <row r="112" spans="1:14" x14ac:dyDescent="0.25">
      <c r="A112">
        <v>74</v>
      </c>
      <c r="B112" t="s">
        <v>218</v>
      </c>
      <c r="C112">
        <v>2</v>
      </c>
      <c r="D112" s="95" t="s">
        <v>223</v>
      </c>
      <c r="E112" s="95"/>
    </row>
    <row r="113" spans="1:5" x14ac:dyDescent="0.25">
      <c r="A113">
        <v>43</v>
      </c>
      <c r="B113" t="s">
        <v>218</v>
      </c>
      <c r="C113">
        <v>2</v>
      </c>
      <c r="D113" s="95" t="s">
        <v>219</v>
      </c>
      <c r="E113" s="95"/>
    </row>
    <row r="114" spans="1:5" x14ac:dyDescent="0.25">
      <c r="A114">
        <v>47</v>
      </c>
      <c r="B114" t="s">
        <v>218</v>
      </c>
      <c r="C114">
        <v>2</v>
      </c>
      <c r="D114" s="95" t="s">
        <v>223</v>
      </c>
      <c r="E114" s="95"/>
    </row>
    <row r="115" spans="1:5" x14ac:dyDescent="0.25">
      <c r="A115">
        <v>77</v>
      </c>
      <c r="B115" t="s">
        <v>218</v>
      </c>
      <c r="C115">
        <v>2</v>
      </c>
      <c r="D115" s="95" t="s">
        <v>219</v>
      </c>
      <c r="E115" s="95"/>
    </row>
    <row r="116" spans="1:5" x14ac:dyDescent="0.25">
      <c r="A116">
        <v>83</v>
      </c>
      <c r="B116" t="s">
        <v>218</v>
      </c>
      <c r="C116">
        <v>2</v>
      </c>
      <c r="D116" s="95" t="s">
        <v>223</v>
      </c>
      <c r="E116" s="95"/>
    </row>
    <row r="117" spans="1:5" x14ac:dyDescent="0.25">
      <c r="A117">
        <v>93</v>
      </c>
      <c r="B117" t="s">
        <v>218</v>
      </c>
      <c r="C117">
        <v>2</v>
      </c>
      <c r="D117" s="95" t="s">
        <v>223</v>
      </c>
      <c r="E117" s="95"/>
    </row>
    <row r="118" spans="1:5" x14ac:dyDescent="0.25">
      <c r="A118">
        <v>94</v>
      </c>
      <c r="B118" t="s">
        <v>218</v>
      </c>
      <c r="C118">
        <v>2</v>
      </c>
      <c r="D118" s="95" t="s">
        <v>219</v>
      </c>
      <c r="E118" s="95"/>
    </row>
    <row r="119" spans="1:5" x14ac:dyDescent="0.25">
      <c r="A119">
        <v>95</v>
      </c>
      <c r="B119" t="s">
        <v>218</v>
      </c>
      <c r="C119">
        <v>2</v>
      </c>
      <c r="D119" s="95" t="s">
        <v>223</v>
      </c>
      <c r="E119" s="95"/>
    </row>
    <row r="120" spans="1:5" x14ac:dyDescent="0.25">
      <c r="A120">
        <v>60</v>
      </c>
      <c r="B120" t="s">
        <v>218</v>
      </c>
      <c r="C120">
        <v>2</v>
      </c>
      <c r="D120" s="95" t="s">
        <v>219</v>
      </c>
      <c r="E120" s="95"/>
    </row>
    <row r="121" spans="1:5" x14ac:dyDescent="0.25">
      <c r="A121">
        <v>61</v>
      </c>
      <c r="B121" t="s">
        <v>218</v>
      </c>
      <c r="C121" t="s">
        <v>231</v>
      </c>
      <c r="D121" s="95" t="s">
        <v>219</v>
      </c>
      <c r="E121" s="95"/>
    </row>
    <row r="122" spans="1:5" x14ac:dyDescent="0.25">
      <c r="A122">
        <v>65</v>
      </c>
      <c r="B122" t="s">
        <v>218</v>
      </c>
      <c r="C122">
        <v>2</v>
      </c>
      <c r="D122" s="95" t="s">
        <v>223</v>
      </c>
      <c r="E122" s="95"/>
    </row>
    <row r="123" spans="1:5" x14ac:dyDescent="0.25">
      <c r="A123">
        <v>66</v>
      </c>
      <c r="B123" t="s">
        <v>218</v>
      </c>
      <c r="C123">
        <v>2</v>
      </c>
      <c r="D123" s="95" t="s">
        <v>223</v>
      </c>
      <c r="E123" s="95"/>
    </row>
    <row r="124" spans="1:5" x14ac:dyDescent="0.25">
      <c r="A124">
        <v>67</v>
      </c>
      <c r="B124" t="s">
        <v>218</v>
      </c>
      <c r="C124">
        <v>2</v>
      </c>
      <c r="D124" s="95" t="s">
        <v>223</v>
      </c>
      <c r="E124" s="95"/>
    </row>
    <row r="125" spans="1:5" x14ac:dyDescent="0.25">
      <c r="A125">
        <v>68</v>
      </c>
      <c r="B125" t="s">
        <v>218</v>
      </c>
      <c r="C125">
        <v>2</v>
      </c>
      <c r="D125" s="95" t="s">
        <v>223</v>
      </c>
      <c r="E125" s="95"/>
    </row>
    <row r="126" spans="1:5" x14ac:dyDescent="0.25">
      <c r="A126">
        <v>69</v>
      </c>
      <c r="B126" t="s">
        <v>218</v>
      </c>
      <c r="C126">
        <v>2</v>
      </c>
      <c r="D126" s="95" t="s">
        <v>219</v>
      </c>
      <c r="E126" s="95"/>
    </row>
    <row r="127" spans="1:5" x14ac:dyDescent="0.25">
      <c r="A127">
        <v>70</v>
      </c>
      <c r="B127" t="s">
        <v>218</v>
      </c>
      <c r="C127">
        <v>2</v>
      </c>
      <c r="D127" s="95" t="s">
        <v>223</v>
      </c>
      <c r="E127" s="95"/>
    </row>
    <row r="128" spans="1:5" x14ac:dyDescent="0.25">
      <c r="A128">
        <v>71</v>
      </c>
      <c r="B128" t="s">
        <v>218</v>
      </c>
      <c r="C128">
        <v>2</v>
      </c>
      <c r="D128" s="95" t="s">
        <v>223</v>
      </c>
      <c r="E128" s="95"/>
    </row>
    <row r="129" spans="1:5" x14ac:dyDescent="0.25">
      <c r="A129">
        <v>72</v>
      </c>
      <c r="B129" t="s">
        <v>218</v>
      </c>
      <c r="C129">
        <v>2</v>
      </c>
      <c r="D129" t="s">
        <v>219</v>
      </c>
    </row>
    <row r="130" spans="1:5" x14ac:dyDescent="0.25">
      <c r="A130">
        <v>74</v>
      </c>
      <c r="B130" t="s">
        <v>218</v>
      </c>
      <c r="C130">
        <v>2</v>
      </c>
      <c r="D130" s="95" t="s">
        <v>223</v>
      </c>
      <c r="E130" s="95"/>
    </row>
    <row r="131" spans="1:5" x14ac:dyDescent="0.25">
      <c r="A131">
        <v>75</v>
      </c>
      <c r="B131" t="s">
        <v>218</v>
      </c>
      <c r="C131">
        <v>2</v>
      </c>
      <c r="D131" s="95" t="s">
        <v>223</v>
      </c>
      <c r="E131" s="95"/>
    </row>
    <row r="132" spans="1:5" x14ac:dyDescent="0.25">
      <c r="A132">
        <v>76</v>
      </c>
      <c r="B132" t="s">
        <v>218</v>
      </c>
      <c r="C132">
        <v>2</v>
      </c>
      <c r="D132" s="95" t="s">
        <v>223</v>
      </c>
      <c r="E132" s="95"/>
    </row>
    <row r="133" spans="1:5" x14ac:dyDescent="0.25">
      <c r="A133">
        <v>77</v>
      </c>
      <c r="B133" t="s">
        <v>218</v>
      </c>
      <c r="C133">
        <v>2</v>
      </c>
      <c r="D133" s="95" t="s">
        <v>219</v>
      </c>
      <c r="E133" s="95"/>
    </row>
    <row r="134" spans="1:5" x14ac:dyDescent="0.25">
      <c r="A134">
        <v>32</v>
      </c>
      <c r="B134" t="s">
        <v>238</v>
      </c>
      <c r="C134">
        <v>2</v>
      </c>
      <c r="D134" t="s">
        <v>219</v>
      </c>
    </row>
    <row r="135" spans="1:5" x14ac:dyDescent="0.25">
      <c r="A135">
        <v>40</v>
      </c>
      <c r="B135" t="s">
        <v>238</v>
      </c>
      <c r="C135">
        <v>2</v>
      </c>
      <c r="D135" t="s">
        <v>219</v>
      </c>
    </row>
    <row r="136" spans="1:5" x14ac:dyDescent="0.25">
      <c r="A136">
        <v>43</v>
      </c>
      <c r="B136" t="s">
        <v>238</v>
      </c>
      <c r="C136">
        <v>2</v>
      </c>
      <c r="D136" t="s">
        <v>219</v>
      </c>
    </row>
    <row r="137" spans="1:5" x14ac:dyDescent="0.25">
      <c r="A137">
        <v>7</v>
      </c>
      <c r="B137" t="s">
        <v>238</v>
      </c>
      <c r="C137">
        <v>2</v>
      </c>
      <c r="D137" t="s">
        <v>219</v>
      </c>
    </row>
    <row r="138" spans="1:5" x14ac:dyDescent="0.25">
      <c r="A138">
        <v>8</v>
      </c>
      <c r="B138" t="s">
        <v>238</v>
      </c>
      <c r="C138">
        <v>2</v>
      </c>
      <c r="D138" t="s">
        <v>219</v>
      </c>
    </row>
    <row r="139" spans="1:5" x14ac:dyDescent="0.25">
      <c r="A139">
        <v>49</v>
      </c>
      <c r="B139" t="s">
        <v>238</v>
      </c>
      <c r="C139">
        <v>2</v>
      </c>
      <c r="D139" t="s">
        <v>219</v>
      </c>
    </row>
    <row r="140" spans="1:5" x14ac:dyDescent="0.25">
      <c r="A140">
        <v>55</v>
      </c>
      <c r="B140" t="s">
        <v>238</v>
      </c>
      <c r="C140">
        <v>2</v>
      </c>
      <c r="D140" t="s">
        <v>219</v>
      </c>
    </row>
    <row r="141" spans="1:5" x14ac:dyDescent="0.25">
      <c r="A141">
        <v>38</v>
      </c>
      <c r="B141" t="s">
        <v>239</v>
      </c>
      <c r="C141">
        <v>2</v>
      </c>
      <c r="D141" t="s">
        <v>219</v>
      </c>
    </row>
    <row r="142" spans="1:5" x14ac:dyDescent="0.25">
      <c r="A142">
        <v>40</v>
      </c>
      <c r="B142" t="s">
        <v>239</v>
      </c>
      <c r="C142">
        <v>2</v>
      </c>
      <c r="D142" t="s">
        <v>219</v>
      </c>
    </row>
    <row r="143" spans="1:5" x14ac:dyDescent="0.25">
      <c r="A143">
        <v>46</v>
      </c>
      <c r="B143" t="s">
        <v>239</v>
      </c>
      <c r="C143">
        <v>2</v>
      </c>
      <c r="D143" t="s">
        <v>219</v>
      </c>
    </row>
    <row r="144" spans="1:5" x14ac:dyDescent="0.25">
      <c r="A144">
        <v>49</v>
      </c>
      <c r="B144" t="s">
        <v>239</v>
      </c>
      <c r="C144">
        <v>2</v>
      </c>
      <c r="D144" s="95" t="s">
        <v>219</v>
      </c>
      <c r="E144" s="95"/>
    </row>
    <row r="145" spans="1:5" x14ac:dyDescent="0.25">
      <c r="A145">
        <v>52</v>
      </c>
      <c r="B145" t="s">
        <v>239</v>
      </c>
      <c r="C145">
        <v>2</v>
      </c>
      <c r="D145" s="95" t="s">
        <v>223</v>
      </c>
      <c r="E145" s="95"/>
    </row>
    <row r="146" spans="1:5" x14ac:dyDescent="0.25">
      <c r="A146">
        <v>56</v>
      </c>
      <c r="B146" t="s">
        <v>239</v>
      </c>
      <c r="C146">
        <v>2</v>
      </c>
      <c r="D146" s="95" t="s">
        <v>219</v>
      </c>
      <c r="E146" s="95"/>
    </row>
    <row r="147" spans="1:5" x14ac:dyDescent="0.25">
      <c r="A147">
        <v>60</v>
      </c>
      <c r="B147" t="s">
        <v>239</v>
      </c>
      <c r="C147">
        <v>2</v>
      </c>
      <c r="D147" s="95" t="s">
        <v>219</v>
      </c>
      <c r="E147" s="95"/>
    </row>
    <row r="148" spans="1:5" x14ac:dyDescent="0.25">
      <c r="A148">
        <v>61</v>
      </c>
      <c r="B148" t="s">
        <v>239</v>
      </c>
      <c r="C148">
        <v>2</v>
      </c>
      <c r="D148" s="95" t="s">
        <v>219</v>
      </c>
      <c r="E148" s="95"/>
    </row>
    <row r="149" spans="1:5" x14ac:dyDescent="0.25">
      <c r="A149">
        <v>36</v>
      </c>
      <c r="B149" t="s">
        <v>240</v>
      </c>
      <c r="C149">
        <v>1</v>
      </c>
      <c r="D149" t="s">
        <v>219</v>
      </c>
    </row>
    <row r="150" spans="1:5" x14ac:dyDescent="0.25">
      <c r="A150">
        <v>24</v>
      </c>
      <c r="B150" t="s">
        <v>240</v>
      </c>
      <c r="C150">
        <v>1</v>
      </c>
      <c r="D150" t="s">
        <v>223</v>
      </c>
    </row>
    <row r="151" spans="1:5" x14ac:dyDescent="0.25">
      <c r="A151">
        <v>51</v>
      </c>
      <c r="B151" t="s">
        <v>240</v>
      </c>
      <c r="C151">
        <v>1</v>
      </c>
      <c r="D151" s="95" t="s">
        <v>219</v>
      </c>
      <c r="E151" s="95"/>
    </row>
    <row r="153" spans="1:5" x14ac:dyDescent="0.25">
      <c r="A153">
        <f>COUNT(A14:A151)</f>
        <v>138</v>
      </c>
    </row>
    <row r="154" spans="1:5" x14ac:dyDescent="0.25">
      <c r="A154">
        <f>COUNTIF(D14:D151, "Y")</f>
        <v>97</v>
      </c>
    </row>
  </sheetData>
  <mergeCells count="5">
    <mergeCell ref="A12:D13"/>
    <mergeCell ref="F12:I13"/>
    <mergeCell ref="K12:N13"/>
    <mergeCell ref="P12:S13"/>
    <mergeCell ref="U12:X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1272-4BB3-E34B-A922-25110C7E3EE2}">
  <dimension ref="A1:P38"/>
  <sheetViews>
    <sheetView workbookViewId="0">
      <selection activeCell="J40" sqref="J40"/>
    </sheetView>
  </sheetViews>
  <sheetFormatPr defaultColWidth="11" defaultRowHeight="15.75" x14ac:dyDescent="0.25"/>
  <cols>
    <col min="5" max="5" width="4.5" customWidth="1"/>
    <col min="6" max="10" width="22.875" customWidth="1"/>
  </cols>
  <sheetData>
    <row r="1" spans="1:12" ht="16.5" thickBot="1" x14ac:dyDescent="0.3">
      <c r="A1" s="16"/>
      <c r="B1" s="16"/>
      <c r="C1" s="16"/>
      <c r="D1" s="16"/>
      <c r="E1" s="18"/>
      <c r="F1" s="20" t="s">
        <v>35</v>
      </c>
      <c r="G1" s="20" t="s">
        <v>171</v>
      </c>
      <c r="H1" s="20" t="s">
        <v>36</v>
      </c>
      <c r="I1" s="33" t="s">
        <v>172</v>
      </c>
    </row>
    <row r="2" spans="1:12" x14ac:dyDescent="0.25">
      <c r="A2" s="168" t="s">
        <v>173</v>
      </c>
      <c r="B2" s="169"/>
      <c r="C2" s="144" t="s">
        <v>168</v>
      </c>
      <c r="D2" s="154"/>
      <c r="E2" s="22" t="s">
        <v>4</v>
      </c>
      <c r="F2" s="59">
        <v>21.288823786502373</v>
      </c>
      <c r="G2" s="34">
        <v>44.695126315789473</v>
      </c>
      <c r="H2" s="34">
        <v>103.33264438205731</v>
      </c>
      <c r="I2" s="66">
        <v>22.741515789473681</v>
      </c>
      <c r="J2" s="16"/>
      <c r="K2" s="16"/>
      <c r="L2" s="16"/>
    </row>
    <row r="3" spans="1:12" ht="16.5" thickBot="1" x14ac:dyDescent="0.3">
      <c r="A3" s="170"/>
      <c r="B3" s="171"/>
      <c r="C3" s="146"/>
      <c r="D3" s="155"/>
      <c r="E3" s="23" t="s">
        <v>5</v>
      </c>
      <c r="F3" s="57">
        <v>0.34894552670697493</v>
      </c>
      <c r="G3" s="35">
        <v>0.75308300113530202</v>
      </c>
      <c r="H3" s="35">
        <v>1.6253085270283063</v>
      </c>
      <c r="I3" s="62">
        <v>0.41115015564052204</v>
      </c>
      <c r="J3" s="16"/>
      <c r="K3" s="16"/>
      <c r="L3" s="16"/>
    </row>
    <row r="4" spans="1:12" ht="16.5" thickTop="1" x14ac:dyDescent="0.25">
      <c r="A4" s="170"/>
      <c r="B4" s="171"/>
      <c r="C4" s="144" t="s">
        <v>169</v>
      </c>
      <c r="D4" s="154"/>
      <c r="E4" s="22" t="s">
        <v>4</v>
      </c>
      <c r="F4" s="56">
        <v>21.944671151893651</v>
      </c>
      <c r="G4" s="34">
        <v>55.726610000000008</v>
      </c>
      <c r="H4" s="34">
        <v>116.74988308274297</v>
      </c>
      <c r="I4" s="61">
        <v>28.187710000000003</v>
      </c>
      <c r="J4" s="16"/>
      <c r="K4" s="16"/>
      <c r="L4" s="16"/>
    </row>
    <row r="5" spans="1:12" ht="16.5" thickBot="1" x14ac:dyDescent="0.3">
      <c r="A5" s="170"/>
      <c r="B5" s="171"/>
      <c r="C5" s="146"/>
      <c r="D5" s="155"/>
      <c r="E5" s="23" t="s">
        <v>5</v>
      </c>
      <c r="F5" s="58">
        <v>0.41002570754888124</v>
      </c>
      <c r="G5" s="35">
        <v>0.96030020241936176</v>
      </c>
      <c r="H5" s="35">
        <v>1.7537099368048363</v>
      </c>
      <c r="I5" s="62">
        <v>1.03304257172145</v>
      </c>
      <c r="J5" s="16"/>
      <c r="K5" s="16"/>
      <c r="L5" s="16"/>
    </row>
    <row r="6" spans="1:12" ht="16.5" thickTop="1" x14ac:dyDescent="0.25">
      <c r="A6" s="170"/>
      <c r="B6" s="171"/>
      <c r="C6" s="174" t="s">
        <v>252</v>
      </c>
      <c r="D6" s="175"/>
      <c r="E6" s="109" t="s">
        <v>4</v>
      </c>
      <c r="F6" s="110">
        <v>20.643115712422148</v>
      </c>
      <c r="G6" s="111">
        <v>55.5763380952381</v>
      </c>
      <c r="H6" s="111">
        <v>112.94251129635833</v>
      </c>
      <c r="I6" s="112">
        <v>28.448047619047617</v>
      </c>
      <c r="J6" s="16"/>
      <c r="K6" s="16"/>
      <c r="L6" s="16"/>
    </row>
    <row r="7" spans="1:12" ht="16.5" thickBot="1" x14ac:dyDescent="0.3">
      <c r="A7" s="170"/>
      <c r="B7" s="171"/>
      <c r="C7" s="176"/>
      <c r="D7" s="177"/>
      <c r="E7" s="113" t="s">
        <v>5</v>
      </c>
      <c r="F7" s="114">
        <v>0.26735343977082959</v>
      </c>
      <c r="G7" s="115">
        <v>0.84798886968987608</v>
      </c>
      <c r="H7" s="115">
        <v>1.3910058114429873</v>
      </c>
      <c r="I7" s="116">
        <v>0.50860539450068032</v>
      </c>
      <c r="J7" s="16"/>
      <c r="K7" s="16"/>
      <c r="L7" s="16"/>
    </row>
    <row r="8" spans="1:12" x14ac:dyDescent="0.25">
      <c r="A8" s="170"/>
      <c r="B8" s="171"/>
      <c r="C8" s="144" t="s">
        <v>174</v>
      </c>
      <c r="D8" s="178"/>
      <c r="E8" s="22" t="s">
        <v>175</v>
      </c>
      <c r="F8" s="34">
        <v>22.127824626416615</v>
      </c>
      <c r="G8" s="34">
        <f>47980000000/1000000000</f>
        <v>47.98</v>
      </c>
      <c r="H8" s="34">
        <v>103.59580862378058</v>
      </c>
      <c r="I8" s="37">
        <f>24383800000/1000000000</f>
        <v>24.383800000000001</v>
      </c>
      <c r="J8" s="16"/>
      <c r="K8" s="16"/>
      <c r="L8" s="16"/>
    </row>
    <row r="9" spans="1:12" ht="16.5" thickBot="1" x14ac:dyDescent="0.3">
      <c r="A9" s="172"/>
      <c r="B9" s="173"/>
      <c r="C9" s="179"/>
      <c r="D9" s="180"/>
      <c r="E9" s="38"/>
      <c r="F9" s="39"/>
      <c r="G9" s="39"/>
      <c r="H9" s="39"/>
      <c r="I9" s="40"/>
      <c r="J9" s="16"/>
      <c r="K9" s="16"/>
      <c r="L9" s="16"/>
    </row>
    <row r="10" spans="1:12" x14ac:dyDescent="0.25">
      <c r="A10" s="162" t="s">
        <v>176</v>
      </c>
      <c r="B10" s="163"/>
      <c r="C10" s="144" t="s">
        <v>177</v>
      </c>
      <c r="D10" s="154"/>
      <c r="E10" s="22" t="s">
        <v>4</v>
      </c>
      <c r="F10" s="41">
        <v>10.374457026040183</v>
      </c>
      <c r="G10" s="34">
        <v>36.4895</v>
      </c>
      <c r="H10" s="34">
        <v>71.484639000714282</v>
      </c>
      <c r="I10" s="61">
        <v>23.791550000000001</v>
      </c>
      <c r="J10" s="16"/>
      <c r="K10" s="16"/>
      <c r="L10" s="16"/>
    </row>
    <row r="11" spans="1:12" ht="16.5" thickBot="1" x14ac:dyDescent="0.3">
      <c r="A11" s="164"/>
      <c r="B11" s="165"/>
      <c r="C11" s="146"/>
      <c r="D11" s="155"/>
      <c r="E11" s="23" t="s">
        <v>5</v>
      </c>
      <c r="F11" s="42">
        <v>0.10880377983249011</v>
      </c>
      <c r="G11" s="35">
        <v>6.2100000000000925E-2</v>
      </c>
      <c r="H11" s="35">
        <v>2.3765895935714378</v>
      </c>
      <c r="I11" s="62">
        <v>0.34285000000000027</v>
      </c>
      <c r="J11" s="16"/>
      <c r="K11" s="16"/>
      <c r="L11" s="16"/>
    </row>
    <row r="12" spans="1:12" ht="16.5" thickTop="1" x14ac:dyDescent="0.25">
      <c r="A12" s="164"/>
      <c r="B12" s="165"/>
      <c r="C12" s="144" t="s">
        <v>178</v>
      </c>
      <c r="D12" s="154"/>
      <c r="E12" s="22" t="s">
        <v>4</v>
      </c>
      <c r="F12" s="41">
        <v>10.795447657794639</v>
      </c>
      <c r="G12" s="34">
        <v>39.491280000000003</v>
      </c>
      <c r="H12" s="34">
        <v>70.701024773242281</v>
      </c>
      <c r="I12" s="63">
        <v>28.18</v>
      </c>
      <c r="J12" s="16"/>
      <c r="K12" s="16"/>
      <c r="L12" s="16"/>
    </row>
    <row r="13" spans="1:12" ht="16.5" thickBot="1" x14ac:dyDescent="0.3">
      <c r="A13" s="164"/>
      <c r="B13" s="165"/>
      <c r="C13" s="146"/>
      <c r="D13" s="155"/>
      <c r="E13" s="23" t="s">
        <v>5</v>
      </c>
      <c r="F13" s="41">
        <v>0.16273096555062333</v>
      </c>
      <c r="G13" s="35">
        <v>2.1214035303072478</v>
      </c>
      <c r="H13" s="35">
        <v>0.54706468031094735</v>
      </c>
      <c r="I13" s="62">
        <v>2.3799880556422961</v>
      </c>
      <c r="J13" s="16"/>
      <c r="K13" s="17"/>
      <c r="L13" s="16"/>
    </row>
    <row r="14" spans="1:12" ht="16.5" thickTop="1" x14ac:dyDescent="0.25">
      <c r="A14" s="164"/>
      <c r="B14" s="165"/>
      <c r="C14" s="144" t="s">
        <v>179</v>
      </c>
      <c r="D14" s="154"/>
      <c r="E14" s="22" t="s">
        <v>4</v>
      </c>
      <c r="F14" s="43">
        <v>10.331669401701415</v>
      </c>
      <c r="G14" s="34">
        <v>32.277974999999998</v>
      </c>
      <c r="H14" s="34">
        <v>62.862879846901151</v>
      </c>
      <c r="I14" s="44">
        <v>23.18385</v>
      </c>
      <c r="J14" s="16"/>
      <c r="K14" s="16"/>
      <c r="L14" s="16"/>
    </row>
    <row r="15" spans="1:12" ht="16.5" thickBot="1" x14ac:dyDescent="0.3">
      <c r="A15" s="164"/>
      <c r="B15" s="165"/>
      <c r="C15" s="146"/>
      <c r="D15" s="155"/>
      <c r="E15" s="23" t="s">
        <v>5</v>
      </c>
      <c r="F15" s="42">
        <v>0.30138203770133998</v>
      </c>
      <c r="G15" s="35">
        <v>2.8174448649959043</v>
      </c>
      <c r="H15" s="35">
        <v>3.6328358478457883</v>
      </c>
      <c r="I15" s="45">
        <v>1.8700256185856563</v>
      </c>
      <c r="J15" s="19"/>
      <c r="K15" s="16"/>
      <c r="L15" s="16"/>
    </row>
    <row r="16" spans="1:12" x14ac:dyDescent="0.25">
      <c r="A16" s="164"/>
      <c r="B16" s="165"/>
      <c r="C16" s="144" t="s">
        <v>180</v>
      </c>
      <c r="D16" s="154"/>
      <c r="E16" s="22" t="s">
        <v>4</v>
      </c>
      <c r="F16" s="41">
        <v>11.919994676656634</v>
      </c>
      <c r="G16" s="34">
        <v>38.718428571428568</v>
      </c>
      <c r="H16" s="34">
        <v>77.057234450552798</v>
      </c>
      <c r="I16" s="44">
        <v>30.033471428571428</v>
      </c>
      <c r="J16" s="16"/>
      <c r="K16" s="16"/>
      <c r="L16" s="16"/>
    </row>
    <row r="17" spans="1:16" ht="16.5" thickBot="1" x14ac:dyDescent="0.3">
      <c r="A17" s="164"/>
      <c r="B17" s="165"/>
      <c r="C17" s="146"/>
      <c r="D17" s="155"/>
      <c r="E17" s="23" t="s">
        <v>5</v>
      </c>
      <c r="F17" s="42">
        <v>0.2710988941803964</v>
      </c>
      <c r="G17" s="35">
        <v>1.469927665002648</v>
      </c>
      <c r="H17" s="35">
        <v>3.6600078264719036</v>
      </c>
      <c r="I17" s="45">
        <v>1.0674337277776447</v>
      </c>
      <c r="J17" s="16"/>
      <c r="K17" s="16"/>
      <c r="L17" s="16"/>
    </row>
    <row r="18" spans="1:16" ht="16.5" thickTop="1" x14ac:dyDescent="0.25">
      <c r="A18" s="164"/>
      <c r="B18" s="165"/>
      <c r="C18" s="144" t="s">
        <v>181</v>
      </c>
      <c r="D18" s="154"/>
      <c r="E18" s="22" t="s">
        <v>4</v>
      </c>
      <c r="F18" s="56">
        <v>11.308659923599398</v>
      </c>
      <c r="G18" s="34">
        <v>27.841271428571424</v>
      </c>
      <c r="H18" s="34">
        <v>63.283433711632647</v>
      </c>
      <c r="I18" s="61">
        <v>17.406971428571428</v>
      </c>
      <c r="J18" s="16"/>
      <c r="K18" s="16"/>
      <c r="L18" s="16"/>
    </row>
    <row r="19" spans="1:16" ht="16.5" thickBot="1" x14ac:dyDescent="0.3">
      <c r="A19" s="164"/>
      <c r="B19" s="165"/>
      <c r="C19" s="146"/>
      <c r="D19" s="155"/>
      <c r="E19" s="23" t="s">
        <v>5</v>
      </c>
      <c r="F19" s="57">
        <v>0.15284340172346408</v>
      </c>
      <c r="G19" s="35">
        <v>1.86781559221746</v>
      </c>
      <c r="H19" s="35">
        <v>2.981303459167445</v>
      </c>
      <c r="I19" s="62">
        <v>1.8361146621932694</v>
      </c>
      <c r="J19" s="16"/>
      <c r="K19" s="16"/>
      <c r="L19" s="16"/>
    </row>
    <row r="20" spans="1:16" ht="16.5" thickTop="1" x14ac:dyDescent="0.25">
      <c r="A20" s="164"/>
      <c r="B20" s="165"/>
      <c r="C20" s="144" t="s">
        <v>182</v>
      </c>
      <c r="D20" s="154"/>
      <c r="E20" s="22" t="s">
        <v>4</v>
      </c>
      <c r="F20" s="56">
        <v>8.8364124702489022</v>
      </c>
      <c r="G20" s="34">
        <v>13.488374999999998</v>
      </c>
      <c r="H20" s="34">
        <v>36.854293289285728</v>
      </c>
      <c r="I20" s="61">
        <v>6.8531949999999995</v>
      </c>
      <c r="J20" s="16"/>
    </row>
    <row r="21" spans="1:16" ht="16.5" thickBot="1" x14ac:dyDescent="0.3">
      <c r="A21" s="164"/>
      <c r="B21" s="165"/>
      <c r="C21" s="146"/>
      <c r="D21" s="155"/>
      <c r="E21" s="23" t="s">
        <v>5</v>
      </c>
      <c r="F21" s="57">
        <v>0.18864890464784359</v>
      </c>
      <c r="G21" s="35">
        <v>0.30334752038709656</v>
      </c>
      <c r="H21" s="35">
        <v>0.67509206774844088</v>
      </c>
      <c r="I21" s="62">
        <v>0.22369948052976274</v>
      </c>
      <c r="J21" s="16"/>
    </row>
    <row r="22" spans="1:16" ht="16.5" thickTop="1" x14ac:dyDescent="0.25">
      <c r="A22" s="164"/>
      <c r="B22" s="165"/>
      <c r="C22" s="144" t="s">
        <v>192</v>
      </c>
      <c r="D22" s="154"/>
      <c r="E22" s="22" t="s">
        <v>4</v>
      </c>
      <c r="F22" s="56">
        <v>8.8421302627502971</v>
      </c>
      <c r="G22" s="60">
        <v>16.175799999999999</v>
      </c>
      <c r="H22" s="60">
        <v>42.250500283506874</v>
      </c>
      <c r="I22" s="61">
        <v>8.6767933333333325</v>
      </c>
      <c r="J22" s="16"/>
    </row>
    <row r="23" spans="1:16" ht="16.5" thickBot="1" x14ac:dyDescent="0.3">
      <c r="A23" s="164"/>
      <c r="B23" s="165"/>
      <c r="C23" s="146"/>
      <c r="D23" s="155"/>
      <c r="E23" s="23" t="s">
        <v>5</v>
      </c>
      <c r="F23" s="57">
        <v>0.16298909107233822</v>
      </c>
      <c r="G23" s="58">
        <v>1.7729621466160357</v>
      </c>
      <c r="H23" s="58">
        <v>1.4755516581359427</v>
      </c>
      <c r="I23" s="62">
        <v>1.4444152480540766</v>
      </c>
    </row>
    <row r="24" spans="1:16" x14ac:dyDescent="0.25">
      <c r="A24" s="164"/>
      <c r="B24" s="165"/>
      <c r="C24" s="144" t="s">
        <v>183</v>
      </c>
      <c r="D24" s="145"/>
      <c r="E24" s="46" t="s">
        <v>175</v>
      </c>
      <c r="F24" s="34">
        <v>8.9962135825484797</v>
      </c>
      <c r="G24" s="21">
        <v>15.0854</v>
      </c>
      <c r="H24" s="21">
        <v>39.00493399500003</v>
      </c>
      <c r="I24" s="47">
        <v>7.2992499999999998</v>
      </c>
    </row>
    <row r="25" spans="1:16" ht="16.5" thickBot="1" x14ac:dyDescent="0.3">
      <c r="A25" s="166"/>
      <c r="B25" s="167"/>
      <c r="C25" s="146"/>
      <c r="D25" s="147"/>
      <c r="E25" s="48"/>
      <c r="F25" s="49"/>
      <c r="G25" s="50"/>
      <c r="H25" s="50"/>
      <c r="I25" s="51"/>
      <c r="K25" s="16"/>
      <c r="L25" s="16"/>
      <c r="M25" s="16"/>
      <c r="N25" s="16"/>
      <c r="O25" s="16"/>
      <c r="P25" s="16"/>
    </row>
    <row r="26" spans="1:16" x14ac:dyDescent="0.25">
      <c r="A26" s="148" t="s">
        <v>184</v>
      </c>
      <c r="B26" s="149"/>
      <c r="C26" s="144" t="s">
        <v>185</v>
      </c>
      <c r="D26" s="154"/>
      <c r="E26" s="52" t="s">
        <v>4</v>
      </c>
      <c r="F26" s="41">
        <v>12.695708730527489</v>
      </c>
      <c r="G26" s="34">
        <v>21.915019999999998</v>
      </c>
      <c r="H26" s="34">
        <v>55.256526865336483</v>
      </c>
      <c r="I26" s="61">
        <v>11.080131499999998</v>
      </c>
    </row>
    <row r="27" spans="1:16" ht="16.5" thickBot="1" x14ac:dyDescent="0.3">
      <c r="A27" s="150"/>
      <c r="B27" s="151"/>
      <c r="C27" s="146"/>
      <c r="D27" s="155"/>
      <c r="E27" s="23" t="s">
        <v>5</v>
      </c>
      <c r="F27" s="35">
        <v>0.18913417668179344</v>
      </c>
      <c r="G27" s="35">
        <v>0.50298425739726049</v>
      </c>
      <c r="H27" s="35">
        <v>1.0150413203193234</v>
      </c>
      <c r="I27" s="62">
        <v>0.26146655641458955</v>
      </c>
    </row>
    <row r="28" spans="1:16" ht="16.5" thickTop="1" x14ac:dyDescent="0.25">
      <c r="A28" s="150"/>
      <c r="B28" s="151"/>
      <c r="C28" s="144" t="s">
        <v>186</v>
      </c>
      <c r="D28" s="154"/>
      <c r="E28" s="22" t="s">
        <v>4</v>
      </c>
      <c r="F28" s="43">
        <v>10.97369842010276</v>
      </c>
      <c r="G28" s="34">
        <v>21.378599999999999</v>
      </c>
      <c r="H28" s="34">
        <v>52.489041083708912</v>
      </c>
      <c r="I28" s="61">
        <v>11.827908000000003</v>
      </c>
    </row>
    <row r="29" spans="1:16" ht="16.5" thickBot="1" x14ac:dyDescent="0.3">
      <c r="A29" s="152"/>
      <c r="B29" s="153"/>
      <c r="C29" s="146"/>
      <c r="D29" s="155"/>
      <c r="E29" s="23" t="s">
        <v>5</v>
      </c>
      <c r="F29" s="53">
        <v>0.12415208693734849</v>
      </c>
      <c r="G29" s="36">
        <v>0.6602429534887756</v>
      </c>
      <c r="H29" s="36">
        <v>1.1241926319463051</v>
      </c>
      <c r="I29" s="64">
        <v>0.24734746695967685</v>
      </c>
    </row>
    <row r="30" spans="1:16" x14ac:dyDescent="0.25">
      <c r="A30" s="156" t="s">
        <v>187</v>
      </c>
      <c r="B30" s="157"/>
      <c r="C30" s="144" t="s">
        <v>188</v>
      </c>
      <c r="D30" s="154"/>
      <c r="E30" s="52" t="s">
        <v>4</v>
      </c>
      <c r="F30" s="54">
        <v>6.1926005230224028</v>
      </c>
      <c r="G30" s="34">
        <v>13.509749444444445</v>
      </c>
      <c r="H30" s="34">
        <v>32.400846220463087</v>
      </c>
      <c r="I30" s="61">
        <v>0.44438466666666671</v>
      </c>
    </row>
    <row r="31" spans="1:16" ht="16.5" thickBot="1" x14ac:dyDescent="0.3">
      <c r="A31" s="158"/>
      <c r="B31" s="159"/>
      <c r="C31" s="146"/>
      <c r="D31" s="155"/>
      <c r="E31" s="23" t="s">
        <v>5</v>
      </c>
      <c r="F31" s="42">
        <v>0.16991118154685092</v>
      </c>
      <c r="G31" s="35">
        <v>0.72880457641867491</v>
      </c>
      <c r="H31" s="35">
        <v>1.3553003936234067</v>
      </c>
      <c r="I31" s="62">
        <v>4.0974416449125944E-2</v>
      </c>
    </row>
    <row r="32" spans="1:16" ht="16.5" thickTop="1" x14ac:dyDescent="0.25">
      <c r="A32" s="158"/>
      <c r="B32" s="159"/>
      <c r="C32" s="144" t="s">
        <v>189</v>
      </c>
      <c r="D32" s="154"/>
      <c r="E32" s="22" t="s">
        <v>4</v>
      </c>
      <c r="F32" s="43">
        <v>5.6755181322533987</v>
      </c>
      <c r="G32" s="34">
        <v>8.9835933333333333</v>
      </c>
      <c r="H32" s="34">
        <v>21.586364277536376</v>
      </c>
      <c r="I32" s="44">
        <v>0.40370566666666668</v>
      </c>
    </row>
    <row r="33" spans="1:9" ht="16.5" thickBot="1" x14ac:dyDescent="0.3">
      <c r="A33" s="158"/>
      <c r="B33" s="159"/>
      <c r="C33" s="146"/>
      <c r="D33" s="155"/>
      <c r="E33" s="23" t="s">
        <v>5</v>
      </c>
      <c r="F33" s="42">
        <v>5.50086887853092E-2</v>
      </c>
      <c r="G33" s="35">
        <v>0.33058867606807801</v>
      </c>
      <c r="H33" s="35">
        <v>1.3331158971193076</v>
      </c>
      <c r="I33" s="45">
        <v>2.67056666666667E-2</v>
      </c>
    </row>
    <row r="34" spans="1:9" ht="16.5" thickTop="1" x14ac:dyDescent="0.25">
      <c r="A34" s="158"/>
      <c r="B34" s="159"/>
      <c r="C34" s="144" t="s">
        <v>190</v>
      </c>
      <c r="D34" s="154"/>
      <c r="E34" s="22" t="s">
        <v>4</v>
      </c>
      <c r="F34" s="43">
        <v>5.3855125451398065</v>
      </c>
      <c r="G34" s="34">
        <v>9.8575162499999998</v>
      </c>
      <c r="H34" s="34">
        <v>25.158303280342867</v>
      </c>
      <c r="I34" s="61">
        <v>0.81978375000000003</v>
      </c>
    </row>
    <row r="35" spans="1:9" ht="16.5" thickBot="1" x14ac:dyDescent="0.3">
      <c r="A35" s="158"/>
      <c r="B35" s="159"/>
      <c r="C35" s="146"/>
      <c r="D35" s="155"/>
      <c r="E35" s="23" t="s">
        <v>5</v>
      </c>
      <c r="F35" s="42">
        <v>0.1312778735547018</v>
      </c>
      <c r="G35" s="35">
        <v>0.42005813495590655</v>
      </c>
      <c r="H35" s="35">
        <v>0.58868246845234684</v>
      </c>
      <c r="I35" s="62">
        <v>3.78483215478711E-2</v>
      </c>
    </row>
    <row r="36" spans="1:9" x14ac:dyDescent="0.25">
      <c r="A36" s="158"/>
      <c r="B36" s="159"/>
      <c r="C36" s="144" t="s">
        <v>191</v>
      </c>
      <c r="D36" s="154"/>
      <c r="E36" s="22" t="s">
        <v>175</v>
      </c>
      <c r="F36" s="41">
        <v>4.8918602641637179</v>
      </c>
      <c r="G36" s="34">
        <v>9.1394699999999993</v>
      </c>
      <c r="H36" s="34">
        <v>26.518913803493305</v>
      </c>
      <c r="I36" s="44">
        <v>0.32151400000000002</v>
      </c>
    </row>
    <row r="37" spans="1:9" ht="16.5" thickBot="1" x14ac:dyDescent="0.3">
      <c r="A37" s="160"/>
      <c r="B37" s="161"/>
      <c r="C37" s="146"/>
      <c r="D37" s="155"/>
      <c r="E37" s="24"/>
      <c r="F37" s="53"/>
      <c r="G37" s="35"/>
      <c r="H37" s="36"/>
      <c r="I37" s="55"/>
    </row>
    <row r="38" spans="1:9" x14ac:dyDescent="0.25">
      <c r="A38" s="11"/>
    </row>
  </sheetData>
  <mergeCells count="22">
    <mergeCell ref="C22:D23"/>
    <mergeCell ref="A2:B9"/>
    <mergeCell ref="C2:D3"/>
    <mergeCell ref="C4:D5"/>
    <mergeCell ref="C6:D7"/>
    <mergeCell ref="C8:D9"/>
    <mergeCell ref="C24:D25"/>
    <mergeCell ref="A26:B29"/>
    <mergeCell ref="C26:D27"/>
    <mergeCell ref="C28:D29"/>
    <mergeCell ref="A30:B37"/>
    <mergeCell ref="C30:D31"/>
    <mergeCell ref="C32:D33"/>
    <mergeCell ref="C34:D35"/>
    <mergeCell ref="C36:D37"/>
    <mergeCell ref="A10:B25"/>
    <mergeCell ref="C10:D11"/>
    <mergeCell ref="C12:D13"/>
    <mergeCell ref="C14:D15"/>
    <mergeCell ref="C16:D17"/>
    <mergeCell ref="C18:D19"/>
    <mergeCell ref="C20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Cuticle Morphometrics</vt:lpstr>
      <vt:lpstr>Cuticular Fingers</vt:lpstr>
      <vt:lpstr>Vacuole Structure</vt:lpstr>
      <vt:lpstr>Measurements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Su_4402</cp:lastModifiedBy>
  <dcterms:created xsi:type="dcterms:W3CDTF">2021-01-07T20:38:36Z</dcterms:created>
  <dcterms:modified xsi:type="dcterms:W3CDTF">2021-08-02T17:18:02Z</dcterms:modified>
</cp:coreProperties>
</file>