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[11] Manuscripts\Cesar &amp; Quintyn\eLife resubmission\"/>
    </mc:Choice>
  </mc:AlternateContent>
  <xr:revisionPtr revIDLastSave="0" documentId="13_ncr:1_{35F6BA4C-E0B6-45E5-9C81-0F522F0196E2}" xr6:coauthVersionLast="43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ORN Morphometrics" sheetId="1" r:id="rId1"/>
    <sheet name="Branching Analysis" sheetId="5" r:id="rId2"/>
    <sheet name="Mitchondria Analysis" sheetId="4" r:id="rId3"/>
    <sheet name="Summary Table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37" i="1" l="1"/>
  <c r="E137" i="1"/>
  <c r="F137" i="1"/>
  <c r="G137" i="1"/>
  <c r="H137" i="1"/>
  <c r="I137" i="1"/>
  <c r="J137" i="1"/>
  <c r="D136" i="1"/>
  <c r="E136" i="1"/>
  <c r="F136" i="1"/>
  <c r="G136" i="1"/>
  <c r="H136" i="1"/>
  <c r="I136" i="1"/>
  <c r="J136" i="1"/>
  <c r="C136" i="1"/>
  <c r="C137" i="1"/>
  <c r="C45" i="1"/>
  <c r="BB17" i="3"/>
  <c r="BC17" i="3"/>
  <c r="BB18" i="3"/>
  <c r="BC18" i="3"/>
  <c r="BA18" i="3"/>
  <c r="BA17" i="3"/>
  <c r="AY17" i="3"/>
  <c r="AZ17" i="3"/>
  <c r="AY18" i="3"/>
  <c r="AZ18" i="3"/>
  <c r="AX18" i="3"/>
  <c r="AX17" i="3"/>
  <c r="AV17" i="3"/>
  <c r="AW17" i="3"/>
  <c r="AV18" i="3"/>
  <c r="AW18" i="3"/>
  <c r="AU18" i="3"/>
  <c r="AU17" i="3"/>
  <c r="AS17" i="3"/>
  <c r="AT17" i="3"/>
  <c r="AS18" i="3"/>
  <c r="AT18" i="3"/>
  <c r="AR18" i="3"/>
  <c r="AR17" i="3"/>
  <c r="AP17" i="3"/>
  <c r="AQ17" i="3"/>
  <c r="AP18" i="3"/>
  <c r="AQ18" i="3"/>
  <c r="AO18" i="3"/>
  <c r="AO17" i="3"/>
  <c r="AM17" i="3"/>
  <c r="AN17" i="3"/>
  <c r="AM18" i="3"/>
  <c r="AN18" i="3"/>
  <c r="AL18" i="3"/>
  <c r="AL17" i="3"/>
  <c r="C151" i="5"/>
  <c r="C150" i="5"/>
  <c r="G173" i="1"/>
  <c r="H173" i="1"/>
  <c r="G172" i="1"/>
  <c r="H172" i="1"/>
  <c r="F173" i="1"/>
  <c r="F172" i="1"/>
  <c r="E173" i="1"/>
  <c r="E172" i="1"/>
  <c r="N60" i="4" l="1"/>
  <c r="L60" i="4"/>
  <c r="K60" i="4"/>
  <c r="J60" i="4"/>
  <c r="G59" i="4"/>
  <c r="I60" i="4"/>
  <c r="H60" i="4"/>
  <c r="F60" i="4"/>
  <c r="E60" i="4"/>
  <c r="D60" i="4"/>
  <c r="C60" i="4"/>
  <c r="M59" i="4"/>
  <c r="L59" i="4"/>
  <c r="K59" i="4"/>
  <c r="J59" i="4"/>
  <c r="I59" i="4"/>
  <c r="F59" i="4"/>
  <c r="E59" i="4"/>
  <c r="D59" i="4"/>
  <c r="C59" i="4"/>
  <c r="C47" i="4"/>
  <c r="D47" i="4"/>
  <c r="C46" i="4"/>
  <c r="D46" i="4"/>
  <c r="C42" i="5"/>
  <c r="E183" i="5"/>
  <c r="D183" i="5"/>
  <c r="C183" i="5"/>
  <c r="E182" i="5"/>
  <c r="D182" i="5"/>
  <c r="C182" i="5"/>
  <c r="D172" i="5"/>
  <c r="C172" i="5"/>
  <c r="D171" i="5"/>
  <c r="C171" i="5"/>
  <c r="D139" i="5"/>
  <c r="C139" i="5"/>
  <c r="D138" i="5"/>
  <c r="C138" i="5"/>
  <c r="D126" i="5"/>
  <c r="C126" i="5"/>
  <c r="D125" i="5"/>
  <c r="C125" i="5"/>
  <c r="E80" i="5"/>
  <c r="D80" i="5"/>
  <c r="C80" i="5"/>
  <c r="E79" i="5"/>
  <c r="D79" i="5"/>
  <c r="C79" i="5"/>
  <c r="D68" i="5"/>
  <c r="C68" i="5"/>
  <c r="D67" i="5"/>
  <c r="C67" i="5"/>
  <c r="F55" i="5"/>
  <c r="E55" i="5"/>
  <c r="D55" i="5"/>
  <c r="C55" i="5"/>
  <c r="F54" i="5"/>
  <c r="E54" i="5"/>
  <c r="D54" i="5"/>
  <c r="C54" i="5"/>
  <c r="E42" i="5"/>
  <c r="D42" i="5"/>
  <c r="E41" i="5"/>
  <c r="D41" i="5"/>
  <c r="C41" i="5"/>
  <c r="D25" i="5"/>
  <c r="C25" i="5"/>
  <c r="D24" i="5"/>
  <c r="C24" i="5"/>
  <c r="N59" i="4" l="1"/>
  <c r="M60" i="4"/>
  <c r="G60" i="4"/>
  <c r="H59" i="4"/>
  <c r="C11" i="5"/>
  <c r="C10" i="5"/>
  <c r="E47" i="4"/>
  <c r="E46" i="4"/>
  <c r="H36" i="4"/>
  <c r="G36" i="4"/>
  <c r="F36" i="4"/>
  <c r="E36" i="4"/>
  <c r="D36" i="4"/>
  <c r="C36" i="4"/>
  <c r="H35" i="4"/>
  <c r="G35" i="4"/>
  <c r="F35" i="4"/>
  <c r="E35" i="4"/>
  <c r="D35" i="4"/>
  <c r="C35" i="4"/>
  <c r="N10" i="4"/>
  <c r="M10" i="4"/>
  <c r="L10" i="4"/>
  <c r="K10" i="4"/>
  <c r="J10" i="4"/>
  <c r="I10" i="4"/>
  <c r="H10" i="4"/>
  <c r="G10" i="4"/>
  <c r="F10" i="4"/>
  <c r="E10" i="4"/>
  <c r="D10" i="4"/>
  <c r="C10" i="4"/>
  <c r="N9" i="4"/>
  <c r="M9" i="4"/>
  <c r="L9" i="4"/>
  <c r="K9" i="4"/>
  <c r="J9" i="4"/>
  <c r="I9" i="4"/>
  <c r="H9" i="4"/>
  <c r="G9" i="4"/>
  <c r="F9" i="4"/>
  <c r="E9" i="4"/>
  <c r="D9" i="4"/>
  <c r="C9" i="4"/>
  <c r="C78" i="1"/>
  <c r="C11" i="1"/>
  <c r="C10" i="1"/>
  <c r="C9" i="1"/>
  <c r="C8" i="1"/>
  <c r="D27" i="1"/>
  <c r="C28" i="1"/>
  <c r="D28" i="1"/>
  <c r="C197" i="1"/>
  <c r="G11" i="1"/>
  <c r="G10" i="1"/>
  <c r="G9" i="1"/>
  <c r="G8" i="1"/>
  <c r="E11" i="1"/>
  <c r="E10" i="1"/>
  <c r="E9" i="1"/>
  <c r="E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D90" i="1" l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C90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C89" i="1"/>
  <c r="C208" i="1" l="1"/>
  <c r="C207" i="1"/>
  <c r="D197" i="1" l="1"/>
  <c r="E197" i="1"/>
  <c r="F197" i="1"/>
  <c r="G197" i="1"/>
  <c r="H197" i="1"/>
  <c r="I197" i="1"/>
  <c r="J197" i="1"/>
  <c r="K197" i="1"/>
  <c r="L197" i="1"/>
  <c r="M197" i="1"/>
  <c r="N197" i="1"/>
  <c r="D196" i="1"/>
  <c r="E196" i="1"/>
  <c r="F196" i="1"/>
  <c r="G196" i="1"/>
  <c r="H196" i="1"/>
  <c r="I196" i="1"/>
  <c r="J196" i="1"/>
  <c r="K196" i="1"/>
  <c r="L196" i="1"/>
  <c r="M196" i="1"/>
  <c r="N196" i="1"/>
  <c r="C196" i="1" l="1"/>
  <c r="C112" i="1" l="1"/>
  <c r="D185" i="1"/>
  <c r="E185" i="1"/>
  <c r="F185" i="1"/>
  <c r="G185" i="1"/>
  <c r="H185" i="1"/>
  <c r="I185" i="1"/>
  <c r="J185" i="1"/>
  <c r="K185" i="1"/>
  <c r="L185" i="1"/>
  <c r="M185" i="1"/>
  <c r="N185" i="1"/>
  <c r="C185" i="1"/>
  <c r="N184" i="1" l="1"/>
  <c r="M184" i="1"/>
  <c r="L184" i="1"/>
  <c r="K184" i="1"/>
  <c r="J184" i="1"/>
  <c r="I184" i="1"/>
  <c r="H184" i="1"/>
  <c r="G184" i="1"/>
  <c r="F184" i="1"/>
  <c r="E184" i="1"/>
  <c r="D184" i="1"/>
  <c r="C184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N78" i="1"/>
  <c r="M78" i="1"/>
  <c r="L78" i="1"/>
  <c r="K78" i="1"/>
  <c r="J78" i="1"/>
  <c r="I78" i="1"/>
  <c r="H78" i="1"/>
  <c r="G78" i="1"/>
  <c r="F78" i="1"/>
  <c r="E78" i="1"/>
  <c r="D78" i="1"/>
  <c r="N77" i="1"/>
  <c r="M77" i="1"/>
  <c r="L77" i="1"/>
  <c r="K77" i="1"/>
  <c r="J77" i="1"/>
  <c r="I77" i="1"/>
  <c r="H77" i="1"/>
  <c r="G77" i="1"/>
  <c r="F77" i="1"/>
  <c r="E77" i="1"/>
  <c r="D77" i="1"/>
  <c r="C77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N28" i="1"/>
  <c r="M28" i="1"/>
  <c r="L28" i="1"/>
  <c r="K28" i="1"/>
  <c r="J28" i="1"/>
  <c r="I28" i="1"/>
  <c r="H28" i="1"/>
  <c r="G28" i="1"/>
  <c r="F28" i="1"/>
  <c r="E28" i="1"/>
  <c r="N27" i="1"/>
  <c r="M27" i="1"/>
  <c r="L27" i="1"/>
  <c r="K27" i="1"/>
  <c r="J27" i="1"/>
  <c r="I27" i="1"/>
  <c r="H27" i="1"/>
  <c r="G27" i="1"/>
  <c r="F27" i="1"/>
  <c r="E27" i="1"/>
  <c r="C27" i="1"/>
  <c r="H14" i="1"/>
  <c r="G14" i="1"/>
  <c r="F14" i="1"/>
  <c r="E14" i="1"/>
  <c r="D14" i="1"/>
  <c r="C14" i="1"/>
  <c r="H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<sst xmlns="http://schemas.openxmlformats.org/spreadsheetml/2006/main" count="1186" uniqueCount="294">
  <si>
    <t>T1 MODELS</t>
  </si>
  <si>
    <t>Dataset</t>
  </si>
  <si>
    <t>Model</t>
  </si>
  <si>
    <t>Soma V (nm3)</t>
  </si>
  <si>
    <t>Soma SA (nm2)</t>
  </si>
  <si>
    <t>Inner Dendrite V (nm3)</t>
  </si>
  <si>
    <t>Inner Dendrite SA (nm2)</t>
  </si>
  <si>
    <t>Outer Dendrite V (nm3)</t>
  </si>
  <si>
    <t xml:space="preserve">Outer Dendrite SA (nm2) </t>
  </si>
  <si>
    <t>A</t>
  </si>
  <si>
    <t>T1Model1Morphometric</t>
  </si>
  <si>
    <t>T1Model2Morphometric</t>
  </si>
  <si>
    <t>T1Model3Morphometric</t>
  </si>
  <si>
    <t>T1Model4Morphometric</t>
  </si>
  <si>
    <t>AVE</t>
  </si>
  <si>
    <t>SEM</t>
  </si>
  <si>
    <t>T2 MODELS</t>
  </si>
  <si>
    <t>B</t>
  </si>
  <si>
    <t>T2Model1Morphometric</t>
  </si>
  <si>
    <t>﻿1.90608e+07</t>
  </si>
  <si>
    <t>T2Model3Morphometric</t>
  </si>
  <si>
    <t>T3 MODELS</t>
  </si>
  <si>
    <t>C</t>
  </si>
  <si>
    <t>T3Model1Morphometric</t>
  </si>
  <si>
    <t>T3Model2Morphometric</t>
  </si>
  <si>
    <t>T3Model3Morphometric</t>
  </si>
  <si>
    <t>T3Model4Morphometric</t>
  </si>
  <si>
    <t>T3Model5Morphometric</t>
  </si>
  <si>
    <t>T3Model6Morphometric</t>
  </si>
  <si>
    <t>T3Model7Morphometric</t>
  </si>
  <si>
    <t>T3Model8Morphometric</t>
  </si>
  <si>
    <t>AC1 MODELS</t>
  </si>
  <si>
    <t>D</t>
  </si>
  <si>
    <t>ac1Model1Morphometric</t>
  </si>
  <si>
    <t>﻿8.59876e+06</t>
  </si>
  <si>
    <t>ac1Model2Morphometric</t>
  </si>
  <si>
    <t>ac1Model4Morphometric</t>
  </si>
  <si>
    <t>ac1Model5Morphometric</t>
  </si>
  <si>
    <t>AC3II MODELS</t>
  </si>
  <si>
    <t>ac3IIModel1Morphometric</t>
  </si>
  <si>
    <t>ac3IIModel2Morphometric</t>
  </si>
  <si>
    <t>ac3IIModel3Morphometric</t>
  </si>
  <si>
    <t>ac3IIModel4Morphometric</t>
  </si>
  <si>
    <t>AB1 MODELS</t>
  </si>
  <si>
    <t>Or7A</t>
  </si>
  <si>
    <t>ab1Model1Morphometric</t>
  </si>
  <si>
    <t>NOT SEGMENTED</t>
  </si>
  <si>
    <t>ab1Model2Morphometric</t>
  </si>
  <si>
    <t>AB2 MODELS</t>
  </si>
  <si>
    <t>ab2A/BModel1Morphometric</t>
  </si>
  <si>
    <t>AB3 MODELS</t>
  </si>
  <si>
    <t>Or22A</t>
  </si>
  <si>
    <t>ab3Model1Morphometric</t>
  </si>
  <si>
    <t>ab3Model2Morphometric</t>
  </si>
  <si>
    <t>ab3Model3Morphometric</t>
  </si>
  <si>
    <t>ab3Model4Morphometric</t>
  </si>
  <si>
    <t>ab3Mode5Morphometric</t>
  </si>
  <si>
    <t>AB4 MODELS</t>
  </si>
  <si>
    <t>ab4A/BModel1Morphometric</t>
  </si>
  <si>
    <t>ab4A/BModel2Morphometric</t>
  </si>
  <si>
    <t>ab4A/BModel3Morphometric</t>
  </si>
  <si>
    <t>AB5 MODELS</t>
  </si>
  <si>
    <t>ab5A/BModel1Morphometric</t>
  </si>
  <si>
    <t>ab5A/BModel2Morphometric</t>
  </si>
  <si>
    <t>ab5A/BModel3Morphometric</t>
  </si>
  <si>
    <t>ab5A/BModel4Morphometric</t>
  </si>
  <si>
    <t>ABX(1) MODELS</t>
  </si>
  <si>
    <t>abx(1)Model1IMorphometric</t>
  </si>
  <si>
    <t>abx(1)Model1IIMorphometric</t>
  </si>
  <si>
    <t>ABX(3) MODELS</t>
  </si>
  <si>
    <t>abx(3)Model1Morphometric</t>
  </si>
  <si>
    <t>abx(3)Model2Morphometric</t>
  </si>
  <si>
    <t>abx(3)Model3Morphometric</t>
  </si>
  <si>
    <t>AI2 MODELS</t>
  </si>
  <si>
    <t>Or88a</t>
  </si>
  <si>
    <t>ai2Model2Morphometrics</t>
  </si>
  <si>
    <t>ai2Model1Morphometrics</t>
  </si>
  <si>
    <t>ai3Model3Morphometrics</t>
  </si>
  <si>
    <t>AI3 MODELS</t>
  </si>
  <si>
    <t>ai3Model1Morphometrics</t>
  </si>
  <si>
    <t>ai3Model2Morphometrics</t>
  </si>
  <si>
    <t>ac2:4Model3Morphometrics.mod</t>
  </si>
  <si>
    <t>ac2:4Model1Morphometrics.mod</t>
  </si>
  <si>
    <t>ac2:4Mode2Morphometrics.mod</t>
  </si>
  <si>
    <t>ac2:4Model4Morphometrics.mod</t>
  </si>
  <si>
    <t>Or47b(1)</t>
  </si>
  <si>
    <t>T1 MODELS (n=4)</t>
  </si>
  <si>
    <t>T2 MODELS (n=4)</t>
  </si>
  <si>
    <t>AB2 MODELS (n=1)</t>
  </si>
  <si>
    <t>AB4 MODELS (n=3)</t>
  </si>
  <si>
    <t>AB5 MODELS (n=4)</t>
  </si>
  <si>
    <t>AI2 MODELS (n=3)</t>
  </si>
  <si>
    <t>AI3 MODELS (n=2)</t>
  </si>
  <si>
    <t>AC1 MODELS (n=4)</t>
  </si>
  <si>
    <t>AC3II MODELS (n=4)</t>
  </si>
  <si>
    <t>AB1 MODELS (n=2)</t>
  </si>
  <si>
    <t>ABX(3) MODELS (n=3)</t>
  </si>
  <si>
    <t>Soma Volume (um3)</t>
  </si>
  <si>
    <t>Soma Surface Area (um2)</t>
  </si>
  <si>
    <t>ID Volume (um3)</t>
  </si>
  <si>
    <t>ID Surface Area (um2)</t>
  </si>
  <si>
    <t>OD Surface Area (um2)</t>
  </si>
  <si>
    <t>at1A</t>
  </si>
  <si>
    <t>at4C (Or88a)</t>
  </si>
  <si>
    <t>at4B (Or65a)</t>
  </si>
  <si>
    <t>at4A (Or47b)</t>
  </si>
  <si>
    <t>at2A (Or47b)</t>
  </si>
  <si>
    <t>at2B (Or88a)</t>
  </si>
  <si>
    <t>ab1A</t>
  </si>
  <si>
    <t>ab1B</t>
  </si>
  <si>
    <t>ab1C</t>
  </si>
  <si>
    <t>ab1D</t>
  </si>
  <si>
    <t>ab2A</t>
  </si>
  <si>
    <t>ab2B</t>
  </si>
  <si>
    <t>ab3B</t>
  </si>
  <si>
    <t>ab3A (Or22a)</t>
  </si>
  <si>
    <t>ab4A (Or7a)</t>
  </si>
  <si>
    <t>ab5B</t>
  </si>
  <si>
    <t>ab5A (Or47a)</t>
  </si>
  <si>
    <t>ab4B (Or56a)</t>
  </si>
  <si>
    <t>abx(1)A</t>
  </si>
  <si>
    <t>abx(3)A</t>
  </si>
  <si>
    <t>abx(3)B</t>
  </si>
  <si>
    <t>abx(3)C</t>
  </si>
  <si>
    <t>ai2A</t>
  </si>
  <si>
    <t>ai2B</t>
  </si>
  <si>
    <t>ai3A</t>
  </si>
  <si>
    <t>ai3B</t>
  </si>
  <si>
    <t>ai3C</t>
  </si>
  <si>
    <t>ac1A</t>
  </si>
  <si>
    <t>ac1B</t>
  </si>
  <si>
    <t>ac1C</t>
  </si>
  <si>
    <t>ac1D</t>
  </si>
  <si>
    <t>ac2A</t>
  </si>
  <si>
    <t>ac2B</t>
  </si>
  <si>
    <t>ac2C</t>
  </si>
  <si>
    <t>ac3IIA (Ir75c)</t>
  </si>
  <si>
    <t>ac3IIB</t>
  </si>
  <si>
    <t>ac4A</t>
  </si>
  <si>
    <t>ac4B</t>
  </si>
  <si>
    <t>ac4C</t>
  </si>
  <si>
    <t>NONE SEGMENTED</t>
  </si>
  <si>
    <t>ONE OD SEGMENTED</t>
  </si>
  <si>
    <t>OD Voume (um3)</t>
  </si>
  <si>
    <t>COELOCONICS</t>
  </si>
  <si>
    <t>INTERMEDIATES</t>
  </si>
  <si>
    <t>BASICONICS</t>
  </si>
  <si>
    <t>TRICHOIDS</t>
  </si>
  <si>
    <t>Total Mitochondria</t>
  </si>
  <si>
    <t>Total Mitochondria Surface Area (um2)</t>
  </si>
  <si>
    <t>Total Mitochondria Volume (um3)</t>
  </si>
  <si>
    <t>Total Branches</t>
  </si>
  <si>
    <t>T2Model2Morphometric</t>
  </si>
  <si>
    <t>T2Model4IMorphometric</t>
  </si>
  <si>
    <t>N/A</t>
  </si>
  <si>
    <t>CAN'T ASSIGN ID TO ALL BRANCHES</t>
  </si>
  <si>
    <t>UNABLE TO ASSIGN ID TO ALL</t>
  </si>
  <si>
    <t>Or56a</t>
  </si>
  <si>
    <t>ac1EnlargementModel1Mitochondria</t>
  </si>
  <si>
    <t>ac1Model1Mito</t>
  </si>
  <si>
    <t>ac1Model2Mito</t>
  </si>
  <si>
    <t>ac1Model4Mito</t>
  </si>
  <si>
    <t>ac1Model5Mito</t>
  </si>
  <si>
    <t>*Only able to segment mitochondria contained in A Neuron ID</t>
  </si>
  <si>
    <t>AC1(EnID) MODELS (n=1)</t>
  </si>
  <si>
    <t>abx(1)Model3Morphometrics.mod</t>
  </si>
  <si>
    <t>ONE SOMA SEGMENTED</t>
  </si>
  <si>
    <t>ABX(1) MODELS (n=3)</t>
  </si>
  <si>
    <t>C (Or88a)</t>
  </si>
  <si>
    <t>B (Or65a)</t>
  </si>
  <si>
    <t>T3 MODELS (n=8)</t>
  </si>
  <si>
    <t>ab3Model7Morphometric</t>
  </si>
  <si>
    <t>Or7a</t>
  </si>
  <si>
    <t>ab3Model7Morphometrics</t>
  </si>
  <si>
    <t>AB3 MODELS (n=5)</t>
  </si>
  <si>
    <t>Terminology: "Dataset" refers to the dataset from which the sensillum/ORN 3D models were reconstructed; "Model" refers to the sensillum identity.</t>
  </si>
  <si>
    <t>Each dataset is named based on the APEX2-labeled ORN type. The eight SBEM datasets used for this study are: Or22a (ab3A), Or7a (ab4A), Or56a (ab4B), Ir75c (ac3AII), Or47a (ab5B), Or47b (at4A) x2, and Or88a (at4C).</t>
  </si>
  <si>
    <t>Or47Bb Ant1</t>
  </si>
  <si>
    <t>Or47b Ant 2</t>
  </si>
  <si>
    <t>Atypical AC1 MODEL</t>
  </si>
  <si>
    <t>Ir75c</t>
  </si>
  <si>
    <t>AC2 MODELS</t>
  </si>
  <si>
    <t>Or47b Ant1</t>
  </si>
  <si>
    <t>AC4 MODELS</t>
  </si>
  <si>
    <t>Or22a</t>
  </si>
  <si>
    <t>Or47a</t>
  </si>
  <si>
    <t>AC4 MODEL</t>
  </si>
  <si>
    <t>AC2 MODELS (n=3)</t>
  </si>
  <si>
    <t>AC4 MODELS (n=1)</t>
  </si>
  <si>
    <t>Sensillum Class</t>
  </si>
  <si>
    <t>Soma Volume</t>
  </si>
  <si>
    <t>Total Mitchondria Volume</t>
  </si>
  <si>
    <t>Total Mitochondria Surface Area</t>
  </si>
  <si>
    <t>Branch Number</t>
  </si>
  <si>
    <t>Basiconics</t>
  </si>
  <si>
    <t>ab1</t>
  </si>
  <si>
    <t>A (Or42b)</t>
  </si>
  <si>
    <t>69.96 ± 4.14</t>
  </si>
  <si>
    <t>123.50 ± 14.50</t>
  </si>
  <si>
    <t>4.89 ± 0.01</t>
  </si>
  <si>
    <t>92.49 ± 1.88</t>
  </si>
  <si>
    <t>NA</t>
  </si>
  <si>
    <t>B (Or92a)</t>
  </si>
  <si>
    <t>60.96 ± 4.11</t>
  </si>
  <si>
    <t>81.50 ± 21.50</t>
  </si>
  <si>
    <t>3.73 ± 0.21</t>
  </si>
  <si>
    <t>64.51 ±3.18</t>
  </si>
  <si>
    <t>C (Gr21a/63a)</t>
  </si>
  <si>
    <t>52.10 ± 1.00</t>
  </si>
  <si>
    <t>26.00 ± 2.00</t>
  </si>
  <si>
    <t>1.41 ± 0.11</t>
  </si>
  <si>
    <t>25.91 ± 3.80</t>
  </si>
  <si>
    <t>D (Or10a)</t>
  </si>
  <si>
    <t>28.03 ± 1.69</t>
  </si>
  <si>
    <t>9.00 ± 3.00</t>
  </si>
  <si>
    <t>0.39 ± 0.03</t>
  </si>
  <si>
    <t>8.19 ± 1.76</t>
  </si>
  <si>
    <t>ab2</t>
  </si>
  <si>
    <t>A (Or59b)</t>
  </si>
  <si>
    <t>B (Or85a)</t>
  </si>
  <si>
    <t>ab3</t>
  </si>
  <si>
    <t>ab4</t>
  </si>
  <si>
    <t>73.44 ± 3.38</t>
  </si>
  <si>
    <t>1.69 ± 0.18</t>
  </si>
  <si>
    <t>38.25 ± 2.67</t>
  </si>
  <si>
    <t>46.67 ± 20.79</t>
  </si>
  <si>
    <t>35.22 ± 1.12</t>
  </si>
  <si>
    <t>0.52 ± 0.09</t>
  </si>
  <si>
    <t>11.38 ± 1.62</t>
  </si>
  <si>
    <t>12.67 ± 4.10</t>
  </si>
  <si>
    <t>Coeloconics</t>
  </si>
  <si>
    <t>ac1</t>
  </si>
  <si>
    <t>23.2 ± 0.55</t>
  </si>
  <si>
    <t>4.75 ± 0.48</t>
  </si>
  <si>
    <t>0.50 ± 0.14</t>
  </si>
  <si>
    <t>11.12 ±2.51</t>
  </si>
  <si>
    <t>1.00 ± 0.00</t>
  </si>
  <si>
    <t>11.56 ± 0.40</t>
  </si>
  <si>
    <t>3.50 ± 0.96</t>
  </si>
  <si>
    <t>0.23 ± 0.11</t>
  </si>
  <si>
    <t>4.77 ± 1.90</t>
  </si>
  <si>
    <t>9.62 ± 0.33</t>
  </si>
  <si>
    <t>1.50 ± 0.50</t>
  </si>
  <si>
    <t>0.12 ± 0.02</t>
  </si>
  <si>
    <t>2.25 ± 0.30</t>
  </si>
  <si>
    <t>7.92 ± 0.35</t>
  </si>
  <si>
    <t>2.25 ± 0.63</t>
  </si>
  <si>
    <t>0.19 ± 0.08</t>
  </si>
  <si>
    <t>3.15 ± 1.15</t>
  </si>
  <si>
    <t>A (Or22a)</t>
  </si>
  <si>
    <t>B (Or85b)</t>
  </si>
  <si>
    <t>A (Or7a)</t>
  </si>
  <si>
    <t>B (Or56a)</t>
  </si>
  <si>
    <t>A (Rh50/Amt)</t>
  </si>
  <si>
    <t>B (Ir92a)</t>
  </si>
  <si>
    <t>D (Ir31a or 75d)</t>
  </si>
  <si>
    <t>C (Ir31a or 75d)</t>
  </si>
  <si>
    <t>T1Model2Morphometric (Figure S2_Panel C)</t>
  </si>
  <si>
    <t>T1Model1Morphometric (Figure 2_Panel A)</t>
  </si>
  <si>
    <t>T1Model3Morphometric (Figure S2_Panel B)</t>
  </si>
  <si>
    <t>T1Model4Morphometric (Figure S2_Panel A)</t>
  </si>
  <si>
    <t>T2Model1Morphometric (Figure 3_Panel A)</t>
  </si>
  <si>
    <t>T2Model2IMorphometric (Figure 3S_Panel A)</t>
  </si>
  <si>
    <t>T2Model2IIMorphometric (Figure 3S_Panel A)</t>
  </si>
  <si>
    <t>T3Model4Morphometric (Figure 3_Panel B)</t>
  </si>
  <si>
    <t>T3Model6Morphometric (Figure 3S_Panel D)</t>
  </si>
  <si>
    <t>T3Model7Morphometric (Figure 3S_Panel B)</t>
  </si>
  <si>
    <t>ac3IIModel3Morphometric (Figure 4_Panel A)</t>
  </si>
  <si>
    <t>ac1Model2Morphometric (Figure 4_Panel B)</t>
  </si>
  <si>
    <t>ac2:4Model1Morphometrics.mod (Figure 4_Panel C)</t>
  </si>
  <si>
    <t>ac2:4Model3Morphometrics.mod (Figure 4_Panel D)</t>
  </si>
  <si>
    <t>ac1EnlargementModel1. (Figure 4S_Panel D,F)</t>
  </si>
  <si>
    <t>ai2Model1Morphometrics (Figure 5S_Panel A)</t>
  </si>
  <si>
    <t>ai2Model2Morphometrics (Figure 5S_Panel B)</t>
  </si>
  <si>
    <t>ai3Model3Morphometrics (Figure 5_Panel B,C)</t>
  </si>
  <si>
    <t>ab1Model1Morphometric (Figure 6_Panel A,B)</t>
  </si>
  <si>
    <t>ab2Model1Morphometric (Figure 6_Panel E,F)</t>
  </si>
  <si>
    <t>ab3Model7Morphometric (Figure 7_Panel A,B)</t>
  </si>
  <si>
    <t>abx(3)Model2Morphometric (Figure 7_Panel D)</t>
  </si>
  <si>
    <t>abx(3)Model1Morphometric (Figure 7_Panel E)</t>
  </si>
  <si>
    <t>ab5Model1Morphometric (Figure 8_Panel E,F)</t>
  </si>
  <si>
    <t>ab5Model2Morphometric</t>
  </si>
  <si>
    <t>ab5Model3Morphometric</t>
  </si>
  <si>
    <t>ab5Model4Morphometric</t>
  </si>
  <si>
    <t>ab4Model2Morphometric</t>
  </si>
  <si>
    <t>ab4Model3Morphometric</t>
  </si>
  <si>
    <t>ab4Model1Morphometric (Figure 8_Panel A,B)</t>
  </si>
  <si>
    <t>abx(1)Model3Morphometric</t>
  </si>
  <si>
    <t>abx(1)Model1IMorphometric (Figure 8S_Panel B)</t>
  </si>
  <si>
    <t>Spike Amplitude Ratio*</t>
  </si>
  <si>
    <t>*Spike Amplitude Ratio sourced from (Zhang et al., 2019)</t>
  </si>
  <si>
    <t>Total Mitochondria Number</t>
  </si>
  <si>
    <t>62.33±6.01</t>
  </si>
  <si>
    <t>17.67±4.48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</si>
</sst>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trike/>
      <sz val="12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trike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6.5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6CF98"/>
        <bgColor indexed="64"/>
      </patternFill>
    </fill>
    <fill>
      <patternFill patternType="solid">
        <fgColor rgb="FF88FFFE"/>
        <bgColor indexed="64"/>
      </patternFill>
    </fill>
    <fill>
      <patternFill patternType="solid">
        <fgColor rgb="FFFFF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 style="medium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 style="slantDashDot">
        <color indexed="64"/>
      </right>
      <top/>
      <bottom style="dashDot">
        <color indexed="64"/>
      </bottom>
      <diagonal/>
    </border>
    <border>
      <left/>
      <right style="slantDashDot">
        <color indexed="64"/>
      </right>
      <top/>
      <bottom/>
      <diagonal/>
    </border>
    <border>
      <left/>
      <right style="slantDashDot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 style="double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/>
      <right style="slantDashDot">
        <color indexed="64"/>
      </right>
      <top style="dashDot">
        <color indexed="64"/>
      </top>
      <bottom/>
      <diagonal/>
    </border>
    <border>
      <left/>
      <right style="slantDashDot">
        <color theme="1"/>
      </right>
      <top style="slantDashDot">
        <color indexed="64"/>
      </top>
      <bottom/>
      <diagonal/>
    </border>
    <border>
      <left/>
      <right style="slantDashDot">
        <color theme="1"/>
      </right>
      <top/>
      <bottom style="dashDot">
        <color indexed="64"/>
      </bottom>
      <diagonal/>
    </border>
    <border>
      <left/>
      <right style="slantDashDot">
        <color theme="1"/>
      </right>
      <top/>
      <bottom/>
      <diagonal/>
    </border>
    <border>
      <left/>
      <right style="slantDashDot">
        <color theme="1"/>
      </right>
      <top/>
      <bottom style="double">
        <color indexed="64"/>
      </bottom>
      <diagonal/>
    </border>
    <border>
      <left/>
      <right style="slantDashDot">
        <color theme="1"/>
      </right>
      <top style="dashDot">
        <color indexed="64"/>
      </top>
      <bottom/>
      <diagonal/>
    </border>
    <border>
      <left/>
      <right style="slantDashDot">
        <color theme="1"/>
      </right>
      <top style="double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 style="medium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/>
      <top/>
      <bottom style="dashDot">
        <color theme="1"/>
      </bottom>
      <diagonal/>
    </border>
    <border>
      <left/>
      <right style="slantDashDot">
        <color theme="1"/>
      </right>
      <top/>
      <bottom style="dashDot">
        <color theme="1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2" fillId="0" borderId="0" xfId="0" applyFont="1"/>
    <xf numFmtId="0" fontId="0" fillId="2" borderId="0" xfId="0" applyFill="1"/>
    <xf numFmtId="11" fontId="0" fillId="0" borderId="0" xfId="0" applyNumberFormat="1"/>
    <xf numFmtId="0" fontId="2" fillId="2" borderId="0" xfId="0" applyFont="1" applyFill="1"/>
    <xf numFmtId="0" fontId="2" fillId="4" borderId="0" xfId="0" applyFont="1" applyFill="1"/>
    <xf numFmtId="0" fontId="2" fillId="3" borderId="0" xfId="0" applyFont="1" applyFill="1"/>
    <xf numFmtId="11" fontId="3" fillId="0" borderId="0" xfId="0" applyNumberFormat="1" applyFont="1"/>
    <xf numFmtId="0" fontId="4" fillId="0" borderId="0" xfId="0" applyFont="1"/>
    <xf numFmtId="0" fontId="5" fillId="0" borderId="0" xfId="0" applyFont="1"/>
    <xf numFmtId="11" fontId="6" fillId="0" borderId="0" xfId="0" applyNumberFormat="1" applyFont="1"/>
    <xf numFmtId="0" fontId="0" fillId="0" borderId="0" xfId="0" applyNumberFormat="1"/>
    <xf numFmtId="0" fontId="0" fillId="0" borderId="0" xfId="0" applyFill="1"/>
    <xf numFmtId="0" fontId="2" fillId="0" borderId="0" xfId="0" applyFont="1" applyFill="1"/>
    <xf numFmtId="0" fontId="0" fillId="0" borderId="0" xfId="0" applyFont="1" applyFill="1"/>
    <xf numFmtId="0" fontId="0" fillId="0" borderId="0" xfId="0" applyFont="1"/>
    <xf numFmtId="11" fontId="0" fillId="0" borderId="0" xfId="0" applyNumberFormat="1" applyFont="1" applyFill="1"/>
    <xf numFmtId="0" fontId="7" fillId="0" borderId="0" xfId="0" applyFont="1"/>
    <xf numFmtId="0" fontId="7" fillId="6" borderId="5" xfId="0" applyFont="1" applyFill="1" applyBorder="1"/>
    <xf numFmtId="0" fontId="8" fillId="0" borderId="7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2" fontId="7" fillId="0" borderId="0" xfId="0" applyNumberFormat="1" applyFont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2" fontId="0" fillId="0" borderId="0" xfId="0" applyNumberFormat="1"/>
    <xf numFmtId="0" fontId="3" fillId="0" borderId="0" xfId="0" applyFont="1"/>
    <xf numFmtId="11" fontId="0" fillId="0" borderId="0" xfId="0" applyNumberFormat="1" applyFill="1"/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" fontId="0" fillId="0" borderId="0" xfId="0" applyNumberFormat="1"/>
    <xf numFmtId="2" fontId="0" fillId="0" borderId="0" xfId="0" applyNumberFormat="1" applyFont="1" applyFill="1"/>
    <xf numFmtId="0" fontId="6" fillId="0" borderId="0" xfId="0" applyFont="1"/>
    <xf numFmtId="2" fontId="0" fillId="0" borderId="0" xfId="0" applyNumberFormat="1" applyFont="1" applyFill="1" applyAlignment="1">
      <alignment vertical="center"/>
    </xf>
    <xf numFmtId="2" fontId="0" fillId="0" borderId="0" xfId="0" applyNumberFormat="1" applyFont="1"/>
    <xf numFmtId="1" fontId="0" fillId="0" borderId="0" xfId="0" applyNumberFormat="1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8" fillId="0" borderId="18" xfId="0" applyFont="1" applyFill="1" applyBorder="1" applyAlignment="1">
      <alignment horizontal="center" vertical="center"/>
    </xf>
    <xf numFmtId="0" fontId="0" fillId="0" borderId="25" xfId="0" applyBorder="1"/>
    <xf numFmtId="2" fontId="7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24" xfId="0" applyNumberFormat="1" applyFont="1" applyBorder="1" applyAlignment="1">
      <alignment horizontal="center" vertical="center"/>
    </xf>
    <xf numFmtId="2" fontId="7" fillId="0" borderId="21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7" fillId="0" borderId="22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1" fontId="13" fillId="0" borderId="0" xfId="0" applyNumberFormat="1" applyFont="1"/>
    <xf numFmtId="2" fontId="7" fillId="0" borderId="29" xfId="0" applyNumberFormat="1" applyFont="1" applyFill="1" applyBorder="1" applyAlignment="1">
      <alignment horizontal="center" vertical="center"/>
    </xf>
    <xf numFmtId="2" fontId="7" fillId="0" borderId="30" xfId="0" applyNumberFormat="1" applyFont="1" applyBorder="1" applyAlignment="1">
      <alignment horizontal="center"/>
    </xf>
    <xf numFmtId="2" fontId="7" fillId="0" borderId="34" xfId="0" applyNumberFormat="1" applyFont="1" applyBorder="1" applyAlignment="1">
      <alignment horizontal="center" vertical="center"/>
    </xf>
    <xf numFmtId="2" fontId="7" fillId="0" borderId="31" xfId="0" applyNumberFormat="1" applyFont="1" applyBorder="1" applyAlignment="1">
      <alignment horizontal="center" vertical="center"/>
    </xf>
    <xf numFmtId="2" fontId="7" fillId="0" borderId="32" xfId="0" applyNumberFormat="1" applyFont="1" applyBorder="1" applyAlignment="1">
      <alignment horizontal="center" vertical="center"/>
    </xf>
    <xf numFmtId="2" fontId="7" fillId="0" borderId="35" xfId="0" applyNumberFormat="1" applyFont="1" applyBorder="1" applyAlignment="1">
      <alignment horizontal="center"/>
    </xf>
    <xf numFmtId="2" fontId="7" fillId="0" borderId="36" xfId="0" applyNumberFormat="1" applyFont="1" applyBorder="1" applyAlignment="1">
      <alignment horizontal="center" vertical="center"/>
    </xf>
    <xf numFmtId="2" fontId="7" fillId="0" borderId="37" xfId="0" applyNumberFormat="1" applyFont="1" applyBorder="1" applyAlignment="1">
      <alignment horizontal="center" vertical="center"/>
    </xf>
    <xf numFmtId="2" fontId="7" fillId="0" borderId="38" xfId="0" applyNumberFormat="1" applyFont="1" applyBorder="1" applyAlignment="1">
      <alignment horizontal="center"/>
    </xf>
    <xf numFmtId="2" fontId="7" fillId="0" borderId="39" xfId="0" applyNumberFormat="1" applyFont="1" applyBorder="1" applyAlignment="1">
      <alignment horizontal="center" vertical="center"/>
    </xf>
    <xf numFmtId="11" fontId="0" fillId="0" borderId="0" xfId="0" applyNumberFormat="1" applyBorder="1"/>
    <xf numFmtId="2" fontId="7" fillId="0" borderId="0" xfId="0" applyNumberFormat="1" applyFont="1" applyFill="1" applyAlignment="1">
      <alignment horizontal="center" vertical="center"/>
    </xf>
    <xf numFmtId="2" fontId="7" fillId="0" borderId="15" xfId="0" applyNumberFormat="1" applyFont="1" applyFill="1" applyBorder="1" applyAlignment="1">
      <alignment horizontal="center" vertical="center"/>
    </xf>
    <xf numFmtId="2" fontId="7" fillId="0" borderId="16" xfId="0" applyNumberFormat="1" applyFont="1" applyFill="1" applyBorder="1" applyAlignment="1">
      <alignment horizontal="center" vertical="center"/>
    </xf>
    <xf numFmtId="2" fontId="7" fillId="0" borderId="13" xfId="0" applyNumberFormat="1" applyFont="1" applyFill="1" applyBorder="1" applyAlignment="1">
      <alignment horizontal="center" vertical="center"/>
    </xf>
    <xf numFmtId="2" fontId="7" fillId="0" borderId="11" xfId="0" applyNumberFormat="1" applyFont="1" applyFill="1" applyBorder="1" applyAlignment="1">
      <alignment horizontal="center" vertical="center"/>
    </xf>
    <xf numFmtId="0" fontId="0" fillId="0" borderId="0" xfId="0" applyNumberFormat="1" applyFill="1"/>
    <xf numFmtId="0" fontId="14" fillId="0" borderId="0" xfId="0" applyFont="1" applyFill="1" applyAlignment="1">
      <alignment vertical="center"/>
    </xf>
    <xf numFmtId="2" fontId="12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/>
    </xf>
    <xf numFmtId="2" fontId="7" fillId="10" borderId="0" xfId="0" applyNumberFormat="1" applyFont="1" applyFill="1" applyBorder="1" applyAlignment="1">
      <alignment horizontal="center" vertical="center"/>
    </xf>
    <xf numFmtId="2" fontId="7" fillId="10" borderId="14" xfId="0" applyNumberFormat="1" applyFont="1" applyFill="1" applyBorder="1" applyAlignment="1">
      <alignment horizontal="center" vertical="center"/>
    </xf>
    <xf numFmtId="11" fontId="0" fillId="0" borderId="0" xfId="0" applyNumberFormat="1" applyFont="1"/>
    <xf numFmtId="11" fontId="12" fillId="0" borderId="0" xfId="0" applyNumberFormat="1" applyFont="1" applyAlignment="1">
      <alignment horizontal="center" vertical="center"/>
    </xf>
    <xf numFmtId="2" fontId="12" fillId="0" borderId="0" xfId="0" applyNumberFormat="1" applyFont="1" applyBorder="1" applyAlignment="1">
      <alignment horizontal="center" vertical="center"/>
    </xf>
    <xf numFmtId="11" fontId="15" fillId="0" borderId="0" xfId="0" applyNumberFormat="1" applyFont="1"/>
    <xf numFmtId="0" fontId="15" fillId="0" borderId="0" xfId="0" applyFont="1"/>
    <xf numFmtId="11" fontId="15" fillId="5" borderId="0" xfId="0" applyNumberFormat="1" applyFont="1" applyFill="1"/>
    <xf numFmtId="11" fontId="15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/>
    <xf numFmtId="1" fontId="15" fillId="0" borderId="0" xfId="0" applyNumberFormat="1" applyFont="1"/>
    <xf numFmtId="0" fontId="16" fillId="0" borderId="0" xfId="0" applyFont="1"/>
    <xf numFmtId="2" fontId="15" fillId="0" borderId="0" xfId="0" applyNumberFormat="1" applyFont="1"/>
    <xf numFmtId="0" fontId="15" fillId="0" borderId="0" xfId="0" applyNumberFormat="1" applyFont="1" applyFill="1" applyAlignment="1">
      <alignment horizontal="center" vertical="center"/>
    </xf>
    <xf numFmtId="1" fontId="15" fillId="10" borderId="0" xfId="0" applyNumberFormat="1" applyFont="1" applyFill="1"/>
    <xf numFmtId="0" fontId="15" fillId="0" borderId="0" xfId="0" applyFont="1" applyFill="1" applyAlignment="1">
      <alignment vertical="center"/>
    </xf>
    <xf numFmtId="2" fontId="18" fillId="0" borderId="0" xfId="0" applyNumberFormat="1" applyFont="1" applyAlignment="1">
      <alignment horizontal="center"/>
    </xf>
    <xf numFmtId="2" fontId="18" fillId="0" borderId="24" xfId="0" applyNumberFormat="1" applyFont="1" applyFill="1" applyBorder="1" applyAlignment="1">
      <alignment horizontal="center" vertical="center"/>
    </xf>
    <xf numFmtId="2" fontId="18" fillId="0" borderId="26" xfId="0" applyNumberFormat="1" applyFont="1" applyFill="1" applyBorder="1" applyAlignment="1">
      <alignment horizontal="center" vertical="center"/>
    </xf>
    <xf numFmtId="2" fontId="18" fillId="0" borderId="16" xfId="0" applyNumberFormat="1" applyFont="1" applyBorder="1" applyAlignment="1">
      <alignment horizontal="center"/>
    </xf>
    <xf numFmtId="2" fontId="18" fillId="0" borderId="20" xfId="0" applyNumberFormat="1" applyFont="1" applyFill="1" applyBorder="1" applyAlignment="1">
      <alignment horizontal="center" vertical="center"/>
    </xf>
    <xf numFmtId="2" fontId="18" fillId="10" borderId="36" xfId="0" applyNumberFormat="1" applyFont="1" applyFill="1" applyBorder="1" applyAlignment="1">
      <alignment horizontal="center" vertical="center"/>
    </xf>
    <xf numFmtId="2" fontId="18" fillId="10" borderId="0" xfId="0" applyNumberFormat="1" applyFont="1" applyFill="1" applyBorder="1" applyAlignment="1">
      <alignment horizontal="center" vertical="center"/>
    </xf>
    <xf numFmtId="2" fontId="18" fillId="10" borderId="37" xfId="0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 vertical="center"/>
    </xf>
    <xf numFmtId="2" fontId="18" fillId="0" borderId="21" xfId="0" applyNumberFormat="1" applyFont="1" applyFill="1" applyBorder="1" applyAlignment="1">
      <alignment horizontal="center" vertical="center"/>
    </xf>
    <xf numFmtId="2" fontId="18" fillId="10" borderId="13" xfId="0" applyNumberFormat="1" applyFont="1" applyFill="1" applyBorder="1" applyAlignment="1">
      <alignment horizontal="center" vertical="center"/>
    </xf>
    <xf numFmtId="2" fontId="18" fillId="10" borderId="11" xfId="0" applyNumberFormat="1" applyFont="1" applyFill="1" applyBorder="1" applyAlignment="1">
      <alignment horizontal="center" vertical="center"/>
    </xf>
    <xf numFmtId="2" fontId="17" fillId="0" borderId="2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1" fontId="2" fillId="5" borderId="0" xfId="0" applyNumberFormat="1" applyFont="1" applyFill="1" applyAlignment="1">
      <alignment horizontal="center"/>
    </xf>
    <xf numFmtId="11" fontId="2" fillId="5" borderId="0" xfId="0" applyNumberFormat="1" applyFont="1" applyFill="1" applyAlignment="1">
      <alignment horizontal="center" vertical="center"/>
    </xf>
    <xf numFmtId="11" fontId="0" fillId="5" borderId="0" xfId="0" applyNumberFormat="1" applyFill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2" fontId="8" fillId="5" borderId="0" xfId="0" applyNumberFormat="1" applyFont="1" applyFill="1" applyAlignment="1">
      <alignment horizontal="center" vertical="center"/>
    </xf>
    <xf numFmtId="2" fontId="8" fillId="5" borderId="11" xfId="0" applyNumberFormat="1" applyFont="1" applyFill="1" applyBorder="1" applyAlignment="1">
      <alignment horizontal="center" vertical="center"/>
    </xf>
    <xf numFmtId="2" fontId="8" fillId="5" borderId="33" xfId="0" applyNumberFormat="1" applyFont="1" applyFill="1" applyBorder="1" applyAlignment="1">
      <alignment horizontal="center" vertical="center"/>
    </xf>
    <xf numFmtId="2" fontId="8" fillId="5" borderId="31" xfId="0" applyNumberFormat="1" applyFont="1" applyFill="1" applyBorder="1" applyAlignment="1">
      <alignment horizontal="center" vertical="center"/>
    </xf>
    <xf numFmtId="2" fontId="8" fillId="5" borderId="32" xfId="0" applyNumberFormat="1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2" fontId="8" fillId="5" borderId="16" xfId="0" applyNumberFormat="1" applyFont="1" applyFill="1" applyBorder="1" applyAlignment="1">
      <alignment horizontal="center" vertical="center"/>
    </xf>
    <xf numFmtId="2" fontId="8" fillId="5" borderId="0" xfId="0" applyNumberFormat="1" applyFont="1" applyFill="1" applyBorder="1" applyAlignment="1">
      <alignment horizontal="center" vertical="center"/>
    </xf>
    <xf numFmtId="2" fontId="8" fillId="5" borderId="18" xfId="0" applyNumberFormat="1" applyFont="1" applyFill="1" applyBorder="1" applyAlignment="1">
      <alignment horizontal="center" vertical="center"/>
    </xf>
    <xf numFmtId="2" fontId="17" fillId="5" borderId="16" xfId="0" applyNumberFormat="1" applyFont="1" applyFill="1" applyBorder="1" applyAlignment="1">
      <alignment horizontal="center" vertical="center"/>
    </xf>
    <xf numFmtId="2" fontId="17" fillId="5" borderId="1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8" fillId="11" borderId="10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2" fontId="8" fillId="5" borderId="13" xfId="0" applyNumberFormat="1" applyFont="1" applyFill="1" applyBorder="1" applyAlignment="1">
      <alignment horizontal="center" vertical="center"/>
    </xf>
    <xf numFmtId="2" fontId="7" fillId="5" borderId="11" xfId="0" applyNumberFormat="1" applyFont="1" applyFill="1" applyBorder="1" applyAlignment="1">
      <alignment horizontal="center" vertical="center"/>
    </xf>
    <xf numFmtId="1" fontId="0" fillId="0" borderId="23" xfId="0" applyNumberFormat="1" applyFont="1" applyBorder="1"/>
    <xf numFmtId="1" fontId="0" fillId="0" borderId="0" xfId="0" applyNumberFormat="1" applyFont="1" applyBorder="1"/>
    <xf numFmtId="2" fontId="1" fillId="0" borderId="0" xfId="0" applyNumberFormat="1" applyFont="1"/>
    <xf numFmtId="2" fontId="1" fillId="0" borderId="0" xfId="0" applyNumberFormat="1" applyFont="1" applyFill="1" applyBorder="1"/>
    <xf numFmtId="2" fontId="0" fillId="0" borderId="0" xfId="0" applyNumberFormat="1" applyFont="1" applyBorder="1"/>
    <xf numFmtId="1" fontId="0" fillId="0" borderId="0" xfId="0" applyNumberFormat="1" applyFont="1"/>
    <xf numFmtId="2" fontId="0" fillId="0" borderId="0" xfId="0" applyNumberFormat="1" applyFont="1" applyFill="1" applyBorder="1"/>
    <xf numFmtId="0" fontId="0" fillId="2" borderId="0" xfId="0" applyFont="1" applyFill="1"/>
    <xf numFmtId="0" fontId="0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11" fontId="0" fillId="12" borderId="0" xfId="0" applyNumberFormat="1" applyFill="1" applyAlignment="1">
      <alignment horizontal="center" vertical="center"/>
    </xf>
    <xf numFmtId="0" fontId="2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619539</xdr:colOff>
      <xdr:row>164</xdr:row>
      <xdr:rowOff>177800</xdr:rowOff>
    </xdr:from>
    <xdr:ext cx="33920" cy="187872"/>
    <mc:AlternateContent xmlns:mc="http://schemas.openxmlformats.org/markup-compatibility/2006" xmlns:a14="http://schemas.microsoft.com/office/drawing/2010/main">
      <mc:Choice Requires="a14">
        <xdr:sp macro="" textlink="$M$165">
          <xdr:nvSpPr>
            <xdr:cNvPr id="2" name="TextBox 1">
              <a:extLst>
                <a:ext uri="{FF2B5EF4-FFF2-40B4-BE49-F238E27FC236}">
                  <a16:creationId xmlns:a16="http://schemas.microsoft.com/office/drawing/2014/main" id="{FE9B6035-D6C7-AA4A-9634-517B5D0B6052}"/>
                </a:ext>
              </a:extLst>
            </xdr:cNvPr>
            <xdr:cNvSpPr txBox="1"/>
          </xdr:nvSpPr>
          <xdr:spPr>
            <a:xfrm>
              <a:off x="7245626" y="27579430"/>
              <a:ext cx="33920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fld id="{D697D982-196B-AD4E-B95E-69A6FB56531F}" type="TxLink">
                <a:rPr lang="en-US" sz="1200" b="0" i="0" u="none" strike="noStrike">
                  <a:solidFill>
                    <a:srgbClr val="000000"/>
                  </a:solidFill>
                  <a:latin typeface="Cambria Math" panose="02040503050406030204" pitchFamily="18" charset="0"/>
                </a:rPr>
                <a:pPr/>
                <a:t> </a:t>
              </a:fld>
              <a:endParaRPr lang="en-US" sz="1100"/>
            </a:p>
          </xdr:txBody>
        </xdr:sp>
      </mc:Choice>
      <mc:Fallback xmlns="">
        <xdr:sp macro="" textlink="$M$132">
          <xdr:nvSpPr>
            <xdr:cNvPr id="2" name="TextBox 1">
              <a:extLst>
                <a:ext uri="{FF2B5EF4-FFF2-40B4-BE49-F238E27FC236}">
                  <a16:creationId xmlns:a16="http://schemas.microsoft.com/office/drawing/2014/main" id="{FE9B6035-D6C7-AA4A-9634-517B5D0B6052}"/>
                </a:ext>
              </a:extLst>
            </xdr:cNvPr>
            <xdr:cNvSpPr txBox="1"/>
          </xdr:nvSpPr>
          <xdr:spPr>
            <a:xfrm>
              <a:off x="7245626" y="27579430"/>
              <a:ext cx="68737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fld id="{D697D982-196B-AD4E-B95E-69A6FB56531F}" type="TxLink">
                <a:rPr lang="en-US" sz="1200" b="0" i="0" u="none" strike="noStrike">
                  <a:solidFill>
                    <a:srgbClr val="000000"/>
                  </a:solidFill>
                  <a:latin typeface="Cambria Math" panose="02040503050406030204" pitchFamily="18" charset="0"/>
                </a:rPr>
                <a:t> </a:t>
              </a:fld>
              <a:endParaRPr lang="en-US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142</xdr:row>
      <xdr:rowOff>177800</xdr:rowOff>
    </xdr:from>
    <xdr:ext cx="33920" cy="187872"/>
    <xdr:sp macro="" textlink="#REF!">
      <xdr:nvSpPr>
        <xdr:cNvPr id="2" name="TextBox 1">
          <a:extLst>
            <a:ext uri="{FF2B5EF4-FFF2-40B4-BE49-F238E27FC236}">
              <a16:creationId xmlns:a16="http://schemas.microsoft.com/office/drawing/2014/main" id="{49713239-9A73-884F-99AE-D44A4CF2E6E6}"/>
            </a:ext>
          </a:extLst>
        </xdr:cNvPr>
        <xdr:cNvSpPr txBox="1"/>
      </xdr:nvSpPr>
      <xdr:spPr>
        <a:xfrm>
          <a:off x="9509539" y="31572200"/>
          <a:ext cx="33920" cy="1878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fld id="{D697D982-196B-AD4E-B95E-69A6FB56531F}" type="TxLink">
            <a:rPr lang="en-US" sz="1200" b="0" i="0" u="none" strike="noStrike">
              <a:solidFill>
                <a:srgbClr val="000000"/>
              </a:solidFill>
              <a:latin typeface="Cambria Math" panose="02040503050406030204" pitchFamily="18" charset="0"/>
            </a:rPr>
            <a:pPr/>
            <a:t> </a:t>
          </a:fld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13"/>
  <sheetViews>
    <sheetView topLeftCell="A148" zoomScale="75" zoomScaleNormal="80" workbookViewId="0">
      <selection activeCell="A2" sqref="A2"/>
    </sheetView>
  </sheetViews>
  <sheetFormatPr defaultColWidth="11" defaultRowHeight="15.75" x14ac:dyDescent="0.25"/>
  <cols>
    <col min="2" max="2" width="53.5" customWidth="1"/>
    <col min="3" max="26" width="15.875" customWidth="1"/>
  </cols>
  <sheetData>
    <row r="1" spans="1:21" x14ac:dyDescent="0.25">
      <c r="A1" s="1" t="s">
        <v>176</v>
      </c>
    </row>
    <row r="2" spans="1:21" x14ac:dyDescent="0.25">
      <c r="A2" s="1" t="s">
        <v>175</v>
      </c>
    </row>
    <row r="3" spans="1:21" ht="16.5" thickBot="1" x14ac:dyDescent="0.3">
      <c r="A3" s="1"/>
    </row>
    <row r="4" spans="1:21" x14ac:dyDescent="0.25">
      <c r="A4" s="124" t="s">
        <v>0</v>
      </c>
      <c r="B4" s="125"/>
    </row>
    <row r="5" spans="1:21" ht="16.5" thickBot="1" x14ac:dyDescent="0.3">
      <c r="A5" s="126"/>
      <c r="B5" s="127"/>
    </row>
    <row r="6" spans="1:21" x14ac:dyDescent="0.2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/>
    </row>
    <row r="7" spans="1:21" x14ac:dyDescent="0.25">
      <c r="C7" s="2" t="s">
        <v>9</v>
      </c>
      <c r="D7" s="2" t="s">
        <v>9</v>
      </c>
      <c r="E7" s="2" t="s">
        <v>9</v>
      </c>
      <c r="F7" s="2" t="s">
        <v>9</v>
      </c>
      <c r="G7" s="2" t="s">
        <v>9</v>
      </c>
      <c r="H7" s="2" t="s">
        <v>9</v>
      </c>
    </row>
    <row r="8" spans="1:21" x14ac:dyDescent="0.25">
      <c r="A8" t="s">
        <v>74</v>
      </c>
      <c r="B8" t="s">
        <v>258</v>
      </c>
      <c r="C8" s="3">
        <f>45794000000</f>
        <v>45794000000</v>
      </c>
      <c r="D8" s="3">
        <v>77028300</v>
      </c>
      <c r="E8" s="3">
        <f>5184900000</f>
        <v>5184900000</v>
      </c>
      <c r="F8" s="3">
        <v>29627400</v>
      </c>
      <c r="G8" s="3">
        <f>1949790000</f>
        <v>1949790000</v>
      </c>
      <c r="H8" s="3">
        <v>26309400</v>
      </c>
      <c r="P8" s="3"/>
      <c r="Q8" s="3"/>
      <c r="R8" s="3"/>
      <c r="S8" s="3"/>
      <c r="T8" s="3"/>
      <c r="U8" s="3"/>
    </row>
    <row r="9" spans="1:21" x14ac:dyDescent="0.25">
      <c r="A9" t="s">
        <v>74</v>
      </c>
      <c r="B9" t="s">
        <v>257</v>
      </c>
      <c r="C9" s="3">
        <f>46662400000</f>
        <v>46662400000</v>
      </c>
      <c r="D9" s="3">
        <v>82756300</v>
      </c>
      <c r="E9" s="3">
        <f>5334750200</f>
        <v>5334750200</v>
      </c>
      <c r="F9" s="3">
        <v>35512400</v>
      </c>
      <c r="G9" s="3">
        <f>2728430930</f>
        <v>2728430930</v>
      </c>
      <c r="H9" s="3">
        <v>44172151</v>
      </c>
      <c r="J9" s="11"/>
      <c r="L9" s="3"/>
      <c r="M9" s="3"/>
      <c r="N9" s="3"/>
    </row>
    <row r="10" spans="1:21" x14ac:dyDescent="0.25">
      <c r="A10" t="s">
        <v>74</v>
      </c>
      <c r="B10" t="s">
        <v>259</v>
      </c>
      <c r="C10" s="3">
        <f>47114700000</f>
        <v>47114700000</v>
      </c>
      <c r="D10" s="3">
        <v>83126000</v>
      </c>
      <c r="E10" s="3">
        <f>4488710000</f>
        <v>4488710000</v>
      </c>
      <c r="F10" s="3">
        <v>35228765.899999999</v>
      </c>
      <c r="G10" s="3">
        <f>2876773600</f>
        <v>2876773600</v>
      </c>
      <c r="H10" s="3">
        <v>35228765.899999999</v>
      </c>
      <c r="J10" s="11"/>
      <c r="L10" s="3"/>
      <c r="M10" s="3"/>
      <c r="N10" s="3"/>
    </row>
    <row r="11" spans="1:21" x14ac:dyDescent="0.25">
      <c r="A11" t="s">
        <v>74</v>
      </c>
      <c r="B11" t="s">
        <v>260</v>
      </c>
      <c r="C11" s="3">
        <f>50181800000</f>
        <v>50181800000</v>
      </c>
      <c r="D11" s="3">
        <v>73931500</v>
      </c>
      <c r="E11" s="3">
        <f>5327520000</f>
        <v>5327520000</v>
      </c>
      <c r="F11" s="3">
        <v>26821400</v>
      </c>
      <c r="G11" s="3">
        <f>2777570000</f>
        <v>2777570000</v>
      </c>
      <c r="H11" s="3">
        <v>41075000</v>
      </c>
      <c r="J11" s="11"/>
      <c r="L11" s="3"/>
      <c r="M11" s="3"/>
      <c r="N11" s="3"/>
    </row>
    <row r="12" spans="1:21" x14ac:dyDescent="0.25">
      <c r="A12" s="12"/>
      <c r="C12" s="3"/>
      <c r="D12" s="3"/>
      <c r="E12" s="3"/>
      <c r="F12" s="3"/>
      <c r="G12" s="3"/>
      <c r="H12" s="3"/>
      <c r="J12" s="11"/>
    </row>
    <row r="13" spans="1:21" x14ac:dyDescent="0.25">
      <c r="B13" s="1" t="s">
        <v>14</v>
      </c>
      <c r="C13" s="3">
        <f t="shared" ref="C13:H13" si="0">AVERAGE(C8:C11)</f>
        <v>47438225000</v>
      </c>
      <c r="D13" s="3">
        <f t="shared" si="0"/>
        <v>79210525</v>
      </c>
      <c r="E13" s="3">
        <f t="shared" si="0"/>
        <v>5083970050</v>
      </c>
      <c r="F13" s="3">
        <f t="shared" si="0"/>
        <v>31797491.475000001</v>
      </c>
      <c r="G13" s="3">
        <f t="shared" si="0"/>
        <v>2583141132.5</v>
      </c>
      <c r="H13" s="3">
        <f t="shared" si="0"/>
        <v>36696329.225000001</v>
      </c>
      <c r="J13" s="11"/>
    </row>
    <row r="14" spans="1:21" x14ac:dyDescent="0.25">
      <c r="B14" s="1" t="s">
        <v>15</v>
      </c>
      <c r="C14" s="3">
        <f t="shared" ref="C14:H14" si="1">(STDEV(C8:C11)/SQRT(COUNT(C8:C11)))</f>
        <v>954692467.39024127</v>
      </c>
      <c r="D14" s="3">
        <f t="shared" si="1"/>
        <v>2245990.4223508318</v>
      </c>
      <c r="E14" s="3">
        <f t="shared" si="1"/>
        <v>201396922.29360366</v>
      </c>
      <c r="F14" s="3">
        <f t="shared" si="1"/>
        <v>2141747.2015897832</v>
      </c>
      <c r="G14" s="3">
        <f t="shared" si="1"/>
        <v>213359124.63576779</v>
      </c>
      <c r="H14" s="3">
        <f t="shared" si="1"/>
        <v>3927496.125665891</v>
      </c>
      <c r="J14" s="11"/>
    </row>
    <row r="17" spans="1:14" ht="16.5" thickBot="1" x14ac:dyDescent="0.3"/>
    <row r="18" spans="1:14" x14ac:dyDescent="0.25">
      <c r="A18" s="124" t="s">
        <v>16</v>
      </c>
      <c r="B18" s="125"/>
    </row>
    <row r="19" spans="1:14" ht="16.5" thickBot="1" x14ac:dyDescent="0.3">
      <c r="A19" s="126"/>
      <c r="B19" s="127"/>
    </row>
    <row r="20" spans="1:14" x14ac:dyDescent="0.25">
      <c r="A20" s="1" t="s">
        <v>1</v>
      </c>
      <c r="B20" s="1" t="s">
        <v>2</v>
      </c>
      <c r="C20" s="123" t="s">
        <v>3</v>
      </c>
      <c r="D20" s="123"/>
      <c r="E20" s="123" t="s">
        <v>4</v>
      </c>
      <c r="F20" s="123"/>
      <c r="G20" s="123" t="s">
        <v>5</v>
      </c>
      <c r="H20" s="123"/>
      <c r="I20" s="123" t="s">
        <v>6</v>
      </c>
      <c r="J20" s="123"/>
      <c r="K20" s="123" t="s">
        <v>7</v>
      </c>
      <c r="L20" s="123"/>
      <c r="M20" s="123" t="s">
        <v>8</v>
      </c>
      <c r="N20" s="123"/>
    </row>
    <row r="21" spans="1:14" x14ac:dyDescent="0.25">
      <c r="C21" s="4" t="s">
        <v>9</v>
      </c>
      <c r="D21" s="5" t="s">
        <v>17</v>
      </c>
      <c r="E21" s="4" t="s">
        <v>9</v>
      </c>
      <c r="F21" s="5" t="s">
        <v>17</v>
      </c>
      <c r="G21" s="4" t="s">
        <v>9</v>
      </c>
      <c r="H21" s="5" t="s">
        <v>17</v>
      </c>
      <c r="I21" s="4" t="s">
        <v>9</v>
      </c>
      <c r="J21" s="5" t="s">
        <v>17</v>
      </c>
      <c r="K21" s="4" t="s">
        <v>9</v>
      </c>
      <c r="L21" s="5" t="s">
        <v>17</v>
      </c>
      <c r="M21" s="4" t="s">
        <v>9</v>
      </c>
      <c r="N21" s="5" t="s">
        <v>17</v>
      </c>
    </row>
    <row r="22" spans="1:14" x14ac:dyDescent="0.25">
      <c r="A22" t="s">
        <v>177</v>
      </c>
      <c r="B22" t="s">
        <v>261</v>
      </c>
      <c r="C22" s="3">
        <v>77669500000</v>
      </c>
      <c r="D22" s="3">
        <v>33060500000</v>
      </c>
      <c r="E22" s="3">
        <v>104807000</v>
      </c>
      <c r="F22" s="3">
        <v>65273100</v>
      </c>
      <c r="G22" s="3">
        <v>5954470000</v>
      </c>
      <c r="H22" s="3">
        <v>2965790000</v>
      </c>
      <c r="I22" s="3">
        <v>34332000</v>
      </c>
      <c r="J22" s="3">
        <v>23393900</v>
      </c>
      <c r="K22" s="3">
        <v>2513460000</v>
      </c>
      <c r="L22" s="3">
        <v>881991000</v>
      </c>
      <c r="M22" s="3">
        <v>26690600</v>
      </c>
      <c r="N22" s="3">
        <v>18377400</v>
      </c>
    </row>
    <row r="23" spans="1:14" x14ac:dyDescent="0.25">
      <c r="A23" t="s">
        <v>177</v>
      </c>
      <c r="B23" t="s">
        <v>262</v>
      </c>
      <c r="C23" s="3">
        <v>63087100000</v>
      </c>
      <c r="D23" s="3">
        <v>35936500000</v>
      </c>
      <c r="E23" s="3">
        <v>89360700</v>
      </c>
      <c r="F23" s="3">
        <v>66541100</v>
      </c>
      <c r="G23" s="3">
        <v>6721910000</v>
      </c>
      <c r="H23" s="3">
        <v>4055720000</v>
      </c>
      <c r="I23" s="3">
        <v>41188000</v>
      </c>
      <c r="J23" s="3">
        <v>28638300</v>
      </c>
      <c r="K23" s="3">
        <v>1806590000</v>
      </c>
      <c r="L23" s="3">
        <v>1119540000</v>
      </c>
      <c r="M23" s="3">
        <v>23355000</v>
      </c>
      <c r="N23" s="3">
        <v>19110600</v>
      </c>
    </row>
    <row r="24" spans="1:14" x14ac:dyDescent="0.25">
      <c r="A24" t="s">
        <v>177</v>
      </c>
      <c r="B24" t="s">
        <v>263</v>
      </c>
      <c r="C24" s="3">
        <v>61523600000</v>
      </c>
      <c r="D24" s="3">
        <v>33270600000</v>
      </c>
      <c r="E24" s="3">
        <v>93380700</v>
      </c>
      <c r="F24" s="3">
        <v>60955600</v>
      </c>
      <c r="G24" s="3">
        <v>6846770000</v>
      </c>
      <c r="H24" s="3">
        <v>5602910000</v>
      </c>
      <c r="I24" s="3">
        <v>38085400</v>
      </c>
      <c r="J24" s="3">
        <v>34693200</v>
      </c>
      <c r="K24" s="3">
        <v>2801310000</v>
      </c>
      <c r="L24" s="3">
        <v>1044740000</v>
      </c>
      <c r="M24" s="3">
        <v>26842100</v>
      </c>
      <c r="N24" s="3" t="s">
        <v>19</v>
      </c>
    </row>
    <row r="25" spans="1:14" x14ac:dyDescent="0.25">
      <c r="A25" t="s">
        <v>177</v>
      </c>
      <c r="B25" t="s">
        <v>20</v>
      </c>
      <c r="C25" s="3">
        <v>51380900000</v>
      </c>
      <c r="D25" s="3">
        <v>37339600000</v>
      </c>
      <c r="E25" s="3">
        <v>83262800</v>
      </c>
      <c r="F25" s="3">
        <v>67495200</v>
      </c>
      <c r="G25" s="3">
        <v>6483070000</v>
      </c>
      <c r="H25" s="3">
        <v>5359770000</v>
      </c>
      <c r="I25" s="3">
        <v>36877500</v>
      </c>
      <c r="J25" s="3">
        <v>32069400</v>
      </c>
      <c r="K25" s="3">
        <v>2461590000</v>
      </c>
      <c r="L25" s="3">
        <v>941739000</v>
      </c>
      <c r="M25" s="3">
        <v>31037400</v>
      </c>
      <c r="N25" s="3">
        <v>22493400</v>
      </c>
    </row>
    <row r="27" spans="1:14" x14ac:dyDescent="0.25">
      <c r="B27" s="1" t="s">
        <v>14</v>
      </c>
      <c r="C27" s="3">
        <f>AVERAGE(C22:C25)</f>
        <v>63415275000</v>
      </c>
      <c r="D27" s="3">
        <f t="shared" ref="D27:N27" si="2">AVERAGE(D22:D25)</f>
        <v>34901800000</v>
      </c>
      <c r="E27" s="3">
        <f t="shared" si="2"/>
        <v>92702800</v>
      </c>
      <c r="F27" s="3">
        <f t="shared" si="2"/>
        <v>65066250</v>
      </c>
      <c r="G27" s="3">
        <f t="shared" si="2"/>
        <v>6501555000</v>
      </c>
      <c r="H27" s="3">
        <f t="shared" si="2"/>
        <v>4496047500</v>
      </c>
      <c r="I27" s="3">
        <f t="shared" si="2"/>
        <v>37620725</v>
      </c>
      <c r="J27" s="3">
        <f t="shared" si="2"/>
        <v>29698700</v>
      </c>
      <c r="K27" s="3">
        <f t="shared" si="2"/>
        <v>2395737500</v>
      </c>
      <c r="L27" s="3">
        <f t="shared" si="2"/>
        <v>997002500</v>
      </c>
      <c r="M27" s="3">
        <f t="shared" si="2"/>
        <v>26981275</v>
      </c>
      <c r="N27" s="3">
        <f t="shared" si="2"/>
        <v>19993800</v>
      </c>
    </row>
    <row r="28" spans="1:14" x14ac:dyDescent="0.25">
      <c r="B28" s="1" t="s">
        <v>15</v>
      </c>
      <c r="C28" s="3">
        <f t="shared" ref="C28:N28" si="3">(STDEV(C22:C25)/SQRT(COUNT(C22:C25)))</f>
        <v>5413680549.6776628</v>
      </c>
      <c r="D28" s="3">
        <f t="shared" si="3"/>
        <v>1043418742.244295</v>
      </c>
      <c r="E28" s="3">
        <f t="shared" si="3"/>
        <v>4539222.0190615626</v>
      </c>
      <c r="F28" s="3">
        <f t="shared" si="3"/>
        <v>1443814.7090837753</v>
      </c>
      <c r="G28" s="3">
        <f t="shared" si="3"/>
        <v>197351930.71853474</v>
      </c>
      <c r="H28" s="3">
        <f t="shared" si="3"/>
        <v>612830691.30572379</v>
      </c>
      <c r="I28" s="3">
        <f t="shared" si="3"/>
        <v>1423302.1846952718</v>
      </c>
      <c r="J28" s="3">
        <f t="shared" si="3"/>
        <v>2439948.7689293805</v>
      </c>
      <c r="K28" s="3">
        <f t="shared" si="3"/>
        <v>210114843.25542095</v>
      </c>
      <c r="L28" s="3">
        <f t="shared" si="3"/>
        <v>52896130.432669647</v>
      </c>
      <c r="M28" s="3">
        <f t="shared" si="3"/>
        <v>1573369.0504641095</v>
      </c>
      <c r="N28" s="3">
        <f t="shared" si="3"/>
        <v>1267595.5821948892</v>
      </c>
    </row>
    <row r="30" spans="1:14" ht="16.5" thickBot="1" x14ac:dyDescent="0.3"/>
    <row r="31" spans="1:14" x14ac:dyDescent="0.25">
      <c r="A31" s="124" t="s">
        <v>21</v>
      </c>
      <c r="B31" s="125"/>
    </row>
    <row r="32" spans="1:14" ht="16.5" thickBot="1" x14ac:dyDescent="0.3">
      <c r="A32" s="126"/>
      <c r="B32" s="127"/>
    </row>
    <row r="33" spans="1:40" x14ac:dyDescent="0.25">
      <c r="A33" s="1" t="s">
        <v>1</v>
      </c>
      <c r="B33" s="1" t="s">
        <v>2</v>
      </c>
      <c r="C33" s="123" t="s">
        <v>3</v>
      </c>
      <c r="D33" s="123"/>
      <c r="E33" s="123"/>
      <c r="F33" s="123" t="s">
        <v>4</v>
      </c>
      <c r="G33" s="123"/>
      <c r="H33" s="123"/>
      <c r="I33" s="123" t="s">
        <v>5</v>
      </c>
      <c r="J33" s="123"/>
      <c r="K33" s="123"/>
      <c r="L33" s="123" t="s">
        <v>6</v>
      </c>
      <c r="M33" s="123"/>
      <c r="N33" s="123"/>
      <c r="O33" s="123" t="s">
        <v>7</v>
      </c>
      <c r="P33" s="123"/>
      <c r="Q33" s="123"/>
      <c r="R33" s="123" t="s">
        <v>8</v>
      </c>
      <c r="S33" s="123"/>
      <c r="T33" s="123"/>
    </row>
    <row r="34" spans="1:40" x14ac:dyDescent="0.25">
      <c r="C34" s="4" t="s">
        <v>9</v>
      </c>
      <c r="D34" s="5" t="s">
        <v>17</v>
      </c>
      <c r="E34" s="6" t="s">
        <v>22</v>
      </c>
      <c r="F34" s="4" t="s">
        <v>9</v>
      </c>
      <c r="G34" s="5" t="s">
        <v>17</v>
      </c>
      <c r="H34" s="6" t="s">
        <v>22</v>
      </c>
      <c r="I34" s="4" t="s">
        <v>9</v>
      </c>
      <c r="J34" s="5" t="s">
        <v>17</v>
      </c>
      <c r="K34" s="6" t="s">
        <v>22</v>
      </c>
      <c r="L34" s="4" t="s">
        <v>9</v>
      </c>
      <c r="M34" s="5" t="s">
        <v>17</v>
      </c>
      <c r="N34" s="6" t="s">
        <v>22</v>
      </c>
      <c r="O34" s="4" t="s">
        <v>9</v>
      </c>
      <c r="P34" s="5" t="s">
        <v>17</v>
      </c>
      <c r="Q34" s="6" t="s">
        <v>22</v>
      </c>
      <c r="R34" s="4" t="s">
        <v>9</v>
      </c>
      <c r="S34" s="5" t="s">
        <v>17</v>
      </c>
      <c r="T34" s="6" t="s">
        <v>22</v>
      </c>
    </row>
    <row r="35" spans="1:40" x14ac:dyDescent="0.25">
      <c r="A35" s="12" t="s">
        <v>178</v>
      </c>
      <c r="B35" t="s">
        <v>23</v>
      </c>
      <c r="C35" s="3">
        <v>48735900000</v>
      </c>
      <c r="D35" s="3">
        <v>24233500000</v>
      </c>
      <c r="E35" s="3">
        <v>33043600000</v>
      </c>
      <c r="F35" s="3">
        <v>77311700</v>
      </c>
      <c r="G35" s="3">
        <v>45498700</v>
      </c>
      <c r="H35" s="3">
        <v>68039000</v>
      </c>
      <c r="I35" s="3">
        <v>7042240000</v>
      </c>
      <c r="J35" s="3">
        <v>2559770000</v>
      </c>
      <c r="K35" s="3">
        <v>4790480000</v>
      </c>
      <c r="L35" s="3">
        <v>41758900</v>
      </c>
      <c r="M35" s="3">
        <v>18151200</v>
      </c>
      <c r="N35" s="3">
        <v>33280200</v>
      </c>
      <c r="O35" s="3">
        <v>1094310000</v>
      </c>
      <c r="P35" s="3">
        <v>392268000</v>
      </c>
      <c r="Q35" s="3">
        <v>875692000</v>
      </c>
      <c r="R35" s="3">
        <v>17542300</v>
      </c>
      <c r="S35" s="3">
        <v>8059430</v>
      </c>
      <c r="T35" s="3">
        <v>17057100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x14ac:dyDescent="0.25">
      <c r="A36" s="12" t="s">
        <v>178</v>
      </c>
      <c r="B36" t="s">
        <v>24</v>
      </c>
      <c r="C36" s="3">
        <v>62498800000</v>
      </c>
      <c r="D36" s="3">
        <v>22252300000</v>
      </c>
      <c r="E36" s="3">
        <v>50802900000</v>
      </c>
      <c r="F36" s="3">
        <v>93000200</v>
      </c>
      <c r="G36" s="3">
        <v>52883400</v>
      </c>
      <c r="H36" s="3">
        <v>96206900</v>
      </c>
      <c r="I36" s="3">
        <v>8187240000</v>
      </c>
      <c r="J36" s="3">
        <v>3295860000</v>
      </c>
      <c r="K36" s="3">
        <v>5607310000</v>
      </c>
      <c r="L36" s="3">
        <v>45669300</v>
      </c>
      <c r="M36" s="3">
        <v>24719700</v>
      </c>
      <c r="N36" s="3">
        <v>35106800</v>
      </c>
      <c r="O36" s="3">
        <v>2697480000</v>
      </c>
      <c r="P36" s="3">
        <v>446969000</v>
      </c>
      <c r="Q36" s="3">
        <v>2559350000</v>
      </c>
      <c r="R36" s="3">
        <v>31546200</v>
      </c>
      <c r="S36" s="3">
        <v>8010280</v>
      </c>
      <c r="T36" s="3">
        <v>32436100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x14ac:dyDescent="0.25">
      <c r="A37" s="12" t="s">
        <v>178</v>
      </c>
      <c r="B37" t="s">
        <v>25</v>
      </c>
      <c r="C37" s="3">
        <v>72772500000</v>
      </c>
      <c r="D37" s="3">
        <v>21318600000</v>
      </c>
      <c r="E37" s="3">
        <v>36051200000</v>
      </c>
      <c r="F37" s="3">
        <v>103542000</v>
      </c>
      <c r="G37" s="3">
        <v>49862300</v>
      </c>
      <c r="H37" s="3">
        <v>70149600</v>
      </c>
      <c r="I37" s="3">
        <v>8571630000</v>
      </c>
      <c r="J37" s="3">
        <v>1920610000</v>
      </c>
      <c r="K37" s="3">
        <v>6630180000</v>
      </c>
      <c r="L37" s="3">
        <v>50399700</v>
      </c>
      <c r="M37" s="3">
        <v>25504100</v>
      </c>
      <c r="N37" s="3">
        <v>45545000</v>
      </c>
      <c r="O37" s="3">
        <v>2038220000</v>
      </c>
      <c r="P37" s="3">
        <v>1017700000</v>
      </c>
      <c r="Q37" s="3">
        <v>4322080000</v>
      </c>
      <c r="R37" s="3">
        <v>27914400</v>
      </c>
      <c r="S37" s="3">
        <v>19358500</v>
      </c>
      <c r="T37" s="3">
        <v>39265200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x14ac:dyDescent="0.25">
      <c r="A38" s="12" t="s">
        <v>178</v>
      </c>
      <c r="B38" t="s">
        <v>264</v>
      </c>
      <c r="C38" s="3">
        <v>85888600000</v>
      </c>
      <c r="D38" s="3">
        <v>26998600000</v>
      </c>
      <c r="E38" s="3">
        <v>33316100000</v>
      </c>
      <c r="F38" s="3">
        <v>115805000</v>
      </c>
      <c r="G38" s="3">
        <v>52951400</v>
      </c>
      <c r="H38" s="3">
        <v>66332800</v>
      </c>
      <c r="I38" s="3">
        <v>6910880000</v>
      </c>
      <c r="J38" s="3">
        <v>5236310000</v>
      </c>
      <c r="K38" s="3">
        <v>5528850000</v>
      </c>
      <c r="L38" s="3">
        <v>35365100</v>
      </c>
      <c r="M38" s="3">
        <v>37295700</v>
      </c>
      <c r="N38" s="3">
        <v>36396000</v>
      </c>
      <c r="O38" s="3">
        <v>1758790000</v>
      </c>
      <c r="P38" s="3">
        <v>617310000</v>
      </c>
      <c r="Q38" s="3">
        <v>844570000</v>
      </c>
      <c r="R38" s="3">
        <v>22489900</v>
      </c>
      <c r="S38" s="3">
        <v>12440100</v>
      </c>
      <c r="T38" s="3">
        <v>17856200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x14ac:dyDescent="0.25">
      <c r="A39" s="12" t="s">
        <v>74</v>
      </c>
      <c r="B39" t="s">
        <v>27</v>
      </c>
      <c r="C39" s="3">
        <v>70268000000</v>
      </c>
      <c r="D39" s="3">
        <v>26231600000</v>
      </c>
      <c r="E39" s="3">
        <v>46249500000</v>
      </c>
      <c r="F39" s="3">
        <v>110263000</v>
      </c>
      <c r="G39" s="3">
        <v>59367900</v>
      </c>
      <c r="H39" s="3">
        <v>84386000</v>
      </c>
      <c r="I39" s="3">
        <v>9321410000</v>
      </c>
      <c r="J39" s="3">
        <v>5147200000</v>
      </c>
      <c r="K39" s="3">
        <v>9351690000</v>
      </c>
      <c r="L39" s="3">
        <v>46338600</v>
      </c>
      <c r="M39" s="3">
        <v>34388500</v>
      </c>
      <c r="N39" s="3">
        <v>51531300</v>
      </c>
      <c r="O39" s="3">
        <v>4206550000</v>
      </c>
      <c r="P39" s="3">
        <v>666465000</v>
      </c>
      <c r="Q39" s="3">
        <v>947633000</v>
      </c>
      <c r="R39" s="3">
        <v>34309300</v>
      </c>
      <c r="S39" s="3">
        <v>12495200</v>
      </c>
      <c r="T39" s="3">
        <v>17411600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5.95" customHeight="1" x14ac:dyDescent="0.25">
      <c r="A40" s="12" t="s">
        <v>74</v>
      </c>
      <c r="B40" s="15" t="s">
        <v>265</v>
      </c>
      <c r="C40" s="90">
        <v>68134400000</v>
      </c>
      <c r="D40" s="90">
        <v>28784500000</v>
      </c>
      <c r="E40" s="90">
        <v>53141200000</v>
      </c>
      <c r="F40" s="90">
        <v>99199900</v>
      </c>
      <c r="G40" s="90">
        <v>58066700</v>
      </c>
      <c r="H40" s="90">
        <v>93094700</v>
      </c>
      <c r="I40" s="90">
        <v>5697270000</v>
      </c>
      <c r="J40" s="90">
        <v>4396650000</v>
      </c>
      <c r="K40" s="90">
        <v>7053470000</v>
      </c>
      <c r="L40" s="90">
        <v>30024400</v>
      </c>
      <c r="M40" s="90">
        <v>26263500</v>
      </c>
      <c r="N40" s="90">
        <v>38707300</v>
      </c>
      <c r="O40" s="93">
        <v>3701901000</v>
      </c>
      <c r="P40" s="93">
        <v>878936000</v>
      </c>
      <c r="Q40" s="93">
        <v>984443000</v>
      </c>
      <c r="R40" s="93">
        <v>41675360</v>
      </c>
      <c r="S40" s="93">
        <v>11539600</v>
      </c>
      <c r="T40" s="93">
        <v>20420400</v>
      </c>
      <c r="W40" s="3">
        <v>68134400000</v>
      </c>
      <c r="X40" s="3">
        <v>28784500000</v>
      </c>
      <c r="Y40" s="3">
        <v>53141200000</v>
      </c>
      <c r="Z40" s="3">
        <v>99199900</v>
      </c>
      <c r="AA40" s="3">
        <v>58066700</v>
      </c>
      <c r="AB40" s="3">
        <v>93094700</v>
      </c>
      <c r="AC40" s="3">
        <v>5697270000</v>
      </c>
      <c r="AD40" s="3">
        <v>4396650000</v>
      </c>
      <c r="AE40" s="3">
        <v>7053470000</v>
      </c>
      <c r="AF40" s="3">
        <v>30024400</v>
      </c>
      <c r="AG40" s="3">
        <v>26263500</v>
      </c>
      <c r="AH40" s="3">
        <v>38707300</v>
      </c>
      <c r="AI40" s="3">
        <v>3701901000</v>
      </c>
      <c r="AJ40" s="3">
        <v>878936000</v>
      </c>
      <c r="AK40" s="3">
        <v>984443000</v>
      </c>
      <c r="AL40" s="3">
        <v>41675360</v>
      </c>
      <c r="AM40" s="3">
        <v>11539600</v>
      </c>
      <c r="AN40" s="3">
        <v>20420400</v>
      </c>
    </row>
    <row r="41" spans="1:40" x14ac:dyDescent="0.25">
      <c r="A41" s="12" t="s">
        <v>74</v>
      </c>
      <c r="B41" t="s">
        <v>266</v>
      </c>
      <c r="C41" s="3">
        <v>61491800000</v>
      </c>
      <c r="D41" s="3">
        <v>30982700000</v>
      </c>
      <c r="E41" s="3">
        <v>40976800000</v>
      </c>
      <c r="F41" s="3">
        <v>99910400</v>
      </c>
      <c r="G41" s="3">
        <v>56743700</v>
      </c>
      <c r="H41" s="3">
        <v>94654400</v>
      </c>
      <c r="I41" s="3">
        <v>5948210000</v>
      </c>
      <c r="J41" s="3">
        <v>5176080000</v>
      </c>
      <c r="K41" s="3">
        <v>5743890000</v>
      </c>
      <c r="L41" s="3">
        <v>33153900</v>
      </c>
      <c r="M41" s="3">
        <v>31263700</v>
      </c>
      <c r="N41" s="3">
        <v>32664800</v>
      </c>
      <c r="O41" s="93">
        <v>2988910000</v>
      </c>
      <c r="P41" s="93">
        <v>818191000</v>
      </c>
      <c r="Q41" s="93">
        <v>1143960000</v>
      </c>
      <c r="R41" s="93">
        <v>29683800</v>
      </c>
      <c r="S41" s="93">
        <v>15403800</v>
      </c>
      <c r="T41" s="93">
        <v>21038500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x14ac:dyDescent="0.25">
      <c r="A42" s="12" t="s">
        <v>74</v>
      </c>
      <c r="B42" t="s">
        <v>30</v>
      </c>
      <c r="C42" s="3">
        <v>66990900000</v>
      </c>
      <c r="D42" s="3">
        <v>28375200000</v>
      </c>
      <c r="E42" s="3">
        <v>61194900000</v>
      </c>
      <c r="F42" s="3">
        <v>102473000</v>
      </c>
      <c r="G42" s="3">
        <v>56707100</v>
      </c>
      <c r="H42" s="3">
        <v>96985800</v>
      </c>
      <c r="I42" s="3">
        <v>6527100000</v>
      </c>
      <c r="J42" s="3">
        <v>801863000</v>
      </c>
      <c r="K42" s="3">
        <v>4082690000</v>
      </c>
      <c r="L42" s="3">
        <v>29575400</v>
      </c>
      <c r="M42" s="3">
        <v>14682700</v>
      </c>
      <c r="N42" s="3">
        <v>24626200</v>
      </c>
      <c r="O42" s="93">
        <v>3535970000</v>
      </c>
      <c r="P42" s="93">
        <v>3289040000</v>
      </c>
      <c r="Q42" s="93">
        <v>1056240000</v>
      </c>
      <c r="R42" s="93">
        <v>39241900</v>
      </c>
      <c r="S42" s="93">
        <v>20337900</v>
      </c>
      <c r="T42" s="93">
        <v>22283100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x14ac:dyDescent="0.25">
      <c r="O43" s="94"/>
      <c r="P43" s="94"/>
      <c r="Q43" s="94"/>
      <c r="R43" s="94"/>
      <c r="S43" s="94"/>
      <c r="T43" s="94"/>
    </row>
    <row r="44" spans="1:40" x14ac:dyDescent="0.25">
      <c r="B44" s="1" t="s">
        <v>14</v>
      </c>
      <c r="C44" s="90">
        <f>AVERAGE(C35:C42)</f>
        <v>67097612500</v>
      </c>
      <c r="D44" s="90">
        <f t="shared" ref="D44:T44" si="4">AVERAGE(D35:D42)</f>
        <v>26147125000</v>
      </c>
      <c r="E44" s="90">
        <f t="shared" si="4"/>
        <v>44347025000</v>
      </c>
      <c r="F44" s="90">
        <f t="shared" si="4"/>
        <v>100188150</v>
      </c>
      <c r="G44" s="90">
        <f t="shared" si="4"/>
        <v>54010150</v>
      </c>
      <c r="H44" s="90">
        <f t="shared" si="4"/>
        <v>83731150</v>
      </c>
      <c r="I44" s="90">
        <f t="shared" si="4"/>
        <v>7275747500</v>
      </c>
      <c r="J44" s="90">
        <f t="shared" si="4"/>
        <v>3566792875</v>
      </c>
      <c r="K44" s="90">
        <f t="shared" si="4"/>
        <v>6098570000</v>
      </c>
      <c r="L44" s="90">
        <f t="shared" si="4"/>
        <v>39035662.5</v>
      </c>
      <c r="M44" s="90">
        <f t="shared" si="4"/>
        <v>26533637.5</v>
      </c>
      <c r="N44" s="90">
        <f t="shared" si="4"/>
        <v>37232200</v>
      </c>
      <c r="O44" s="93">
        <f t="shared" si="4"/>
        <v>2752766375</v>
      </c>
      <c r="P44" s="93">
        <f t="shared" si="4"/>
        <v>1015859875</v>
      </c>
      <c r="Q44" s="93">
        <f t="shared" si="4"/>
        <v>1591746000</v>
      </c>
      <c r="R44" s="93">
        <f t="shared" si="4"/>
        <v>30550395</v>
      </c>
      <c r="S44" s="93">
        <f t="shared" si="4"/>
        <v>13455601.25</v>
      </c>
      <c r="T44" s="93">
        <f t="shared" si="4"/>
        <v>23471025</v>
      </c>
    </row>
    <row r="45" spans="1:40" x14ac:dyDescent="0.25">
      <c r="B45" s="1" t="s">
        <v>15</v>
      </c>
      <c r="C45" s="90">
        <f t="shared" ref="C45:T45" si="5">(STDEV(C35:C42)/SQRT(COUNT(C35:C42)))</f>
        <v>3746831824.2329435</v>
      </c>
      <c r="D45" s="90">
        <f t="shared" si="5"/>
        <v>1181564281.5095921</v>
      </c>
      <c r="E45" s="90">
        <f t="shared" si="5"/>
        <v>3625588600.3787589</v>
      </c>
      <c r="F45" s="90">
        <f t="shared" si="5"/>
        <v>4092479.6637944859</v>
      </c>
      <c r="G45" s="90">
        <f t="shared" si="5"/>
        <v>1647221.0132306383</v>
      </c>
      <c r="H45" s="90">
        <f t="shared" si="5"/>
        <v>4766244.8290032269</v>
      </c>
      <c r="I45" s="90">
        <f t="shared" si="5"/>
        <v>457027258.71248627</v>
      </c>
      <c r="J45" s="90">
        <f t="shared" si="5"/>
        <v>597699413.45311189</v>
      </c>
      <c r="K45" s="90">
        <f t="shared" si="5"/>
        <v>570773593.58343041</v>
      </c>
      <c r="L45" s="90">
        <f t="shared" si="5"/>
        <v>2843108.8083379972</v>
      </c>
      <c r="M45" s="90">
        <f t="shared" si="5"/>
        <v>2722353.2836590307</v>
      </c>
      <c r="N45" s="90">
        <f t="shared" si="5"/>
        <v>2916547.8095442122</v>
      </c>
      <c r="O45" s="93">
        <f t="shared" si="5"/>
        <v>376440442.58724827</v>
      </c>
      <c r="P45" s="93">
        <f t="shared" si="5"/>
        <v>333236156.98948801</v>
      </c>
      <c r="Q45" s="93">
        <f t="shared" si="5"/>
        <v>437789986.07196671</v>
      </c>
      <c r="R45" s="93">
        <f t="shared" si="5"/>
        <v>2854537.9646194181</v>
      </c>
      <c r="S45" s="93">
        <f t="shared" si="5"/>
        <v>1638818.1168216902</v>
      </c>
      <c r="T45" s="93">
        <f t="shared" si="5"/>
        <v>2853082.6538869697</v>
      </c>
    </row>
    <row r="47" spans="1:40" ht="16.5" thickBot="1" x14ac:dyDescent="0.3"/>
    <row r="48" spans="1:40" x14ac:dyDescent="0.25">
      <c r="A48" s="124" t="s">
        <v>31</v>
      </c>
      <c r="B48" s="125"/>
    </row>
    <row r="49" spans="1:26" ht="16.5" thickBot="1" x14ac:dyDescent="0.3">
      <c r="A49" s="126"/>
      <c r="B49" s="127"/>
    </row>
    <row r="50" spans="1:26" x14ac:dyDescent="0.25">
      <c r="A50" s="1" t="s">
        <v>1</v>
      </c>
      <c r="B50" s="1" t="s">
        <v>2</v>
      </c>
      <c r="C50" s="123" t="s">
        <v>3</v>
      </c>
      <c r="D50" s="123"/>
      <c r="E50" s="123"/>
      <c r="F50" s="123"/>
      <c r="G50" s="123" t="s">
        <v>4</v>
      </c>
      <c r="H50" s="123"/>
      <c r="I50" s="123"/>
      <c r="J50" s="123"/>
      <c r="K50" s="123" t="s">
        <v>5</v>
      </c>
      <c r="L50" s="123"/>
      <c r="M50" s="123"/>
      <c r="N50" s="123"/>
      <c r="O50" s="123" t="s">
        <v>6</v>
      </c>
      <c r="P50" s="123"/>
      <c r="Q50" s="123"/>
      <c r="R50" s="123"/>
      <c r="S50" s="123" t="s">
        <v>7</v>
      </c>
      <c r="T50" s="123"/>
      <c r="U50" s="123"/>
      <c r="V50" s="123"/>
      <c r="W50" s="123" t="s">
        <v>8</v>
      </c>
      <c r="X50" s="123"/>
      <c r="Y50" s="123"/>
      <c r="Z50" s="123"/>
    </row>
    <row r="51" spans="1:26" x14ac:dyDescent="0.25">
      <c r="C51" s="4" t="s">
        <v>9</v>
      </c>
      <c r="D51" s="5" t="s">
        <v>17</v>
      </c>
      <c r="E51" s="6" t="s">
        <v>22</v>
      </c>
      <c r="F51" s="1" t="s">
        <v>32</v>
      </c>
      <c r="G51" s="4" t="s">
        <v>9</v>
      </c>
      <c r="H51" s="5" t="s">
        <v>17</v>
      </c>
      <c r="I51" s="6" t="s">
        <v>22</v>
      </c>
      <c r="J51" s="1" t="s">
        <v>32</v>
      </c>
      <c r="K51" s="4" t="s">
        <v>9</v>
      </c>
      <c r="L51" s="5" t="s">
        <v>17</v>
      </c>
      <c r="M51" s="6" t="s">
        <v>22</v>
      </c>
      <c r="N51" s="1" t="s">
        <v>32</v>
      </c>
      <c r="O51" s="4" t="s">
        <v>9</v>
      </c>
      <c r="P51" s="5" t="s">
        <v>17</v>
      </c>
      <c r="Q51" s="6" t="s">
        <v>22</v>
      </c>
      <c r="R51" s="1" t="s">
        <v>32</v>
      </c>
      <c r="S51" s="4" t="s">
        <v>9</v>
      </c>
      <c r="T51" s="5" t="s">
        <v>17</v>
      </c>
      <c r="U51" s="6" t="s">
        <v>22</v>
      </c>
      <c r="V51" s="1" t="s">
        <v>32</v>
      </c>
      <c r="W51" s="4" t="s">
        <v>9</v>
      </c>
      <c r="X51" s="5" t="s">
        <v>17</v>
      </c>
      <c r="Y51" s="6" t="s">
        <v>22</v>
      </c>
      <c r="Z51" s="1" t="s">
        <v>32</v>
      </c>
    </row>
    <row r="52" spans="1:26" x14ac:dyDescent="0.25">
      <c r="A52" t="s">
        <v>74</v>
      </c>
      <c r="B52" t="s">
        <v>33</v>
      </c>
      <c r="C52" s="3">
        <v>21728200000</v>
      </c>
      <c r="D52" s="3">
        <v>11292900000</v>
      </c>
      <c r="E52" s="3">
        <v>8614150000</v>
      </c>
      <c r="F52" s="3">
        <v>7915780000</v>
      </c>
      <c r="G52" s="3">
        <v>44342400</v>
      </c>
      <c r="H52" s="3">
        <v>35705100</v>
      </c>
      <c r="I52" s="3">
        <v>24289300</v>
      </c>
      <c r="J52" s="3">
        <v>28975300</v>
      </c>
      <c r="K52" s="3">
        <v>1381310000</v>
      </c>
      <c r="L52" s="3">
        <v>860580000</v>
      </c>
      <c r="M52" s="3">
        <v>578436000</v>
      </c>
      <c r="N52" s="3">
        <v>608323000</v>
      </c>
      <c r="O52" t="s">
        <v>34</v>
      </c>
      <c r="P52" s="3">
        <v>8209720</v>
      </c>
      <c r="Q52" s="3">
        <v>5770840</v>
      </c>
      <c r="R52" s="3">
        <v>7817690</v>
      </c>
      <c r="S52" s="3">
        <v>667356000</v>
      </c>
      <c r="T52" s="3">
        <v>144359000</v>
      </c>
      <c r="U52" s="3">
        <v>146133000</v>
      </c>
      <c r="V52" s="3">
        <v>175009000</v>
      </c>
      <c r="W52" s="3">
        <v>8378540</v>
      </c>
      <c r="X52" s="3">
        <v>3979410</v>
      </c>
      <c r="Y52" s="3">
        <v>4139430</v>
      </c>
      <c r="Z52" s="3">
        <v>4475200</v>
      </c>
    </row>
    <row r="53" spans="1:26" x14ac:dyDescent="0.25">
      <c r="A53" t="s">
        <v>74</v>
      </c>
      <c r="B53" t="s">
        <v>268</v>
      </c>
      <c r="C53" s="3">
        <v>23162500000</v>
      </c>
      <c r="D53" s="3">
        <v>12313800000</v>
      </c>
      <c r="E53" s="3">
        <v>10002200000</v>
      </c>
      <c r="F53" s="3">
        <v>8566720000</v>
      </c>
      <c r="G53" s="3">
        <v>47672700</v>
      </c>
      <c r="H53" s="3">
        <v>31614000</v>
      </c>
      <c r="I53" s="3">
        <v>26371800</v>
      </c>
      <c r="J53" s="3">
        <v>24826900</v>
      </c>
      <c r="K53" s="3">
        <v>1200850000</v>
      </c>
      <c r="L53" s="3">
        <v>859796000</v>
      </c>
      <c r="M53" s="3">
        <v>605765000</v>
      </c>
      <c r="N53" s="3">
        <v>779599700</v>
      </c>
      <c r="O53" s="3">
        <v>8233600</v>
      </c>
      <c r="P53" s="3">
        <v>7948450</v>
      </c>
      <c r="Q53" s="3">
        <v>5474410</v>
      </c>
      <c r="R53" s="3">
        <v>11014811</v>
      </c>
      <c r="S53" s="3">
        <v>574537000</v>
      </c>
      <c r="T53" s="3">
        <v>131042000</v>
      </c>
      <c r="U53" s="3">
        <v>125549000</v>
      </c>
      <c r="V53" s="3">
        <v>234540000</v>
      </c>
      <c r="W53" s="3">
        <v>6922590</v>
      </c>
      <c r="X53" s="3">
        <v>3549060</v>
      </c>
      <c r="Y53" s="3">
        <v>3722520</v>
      </c>
      <c r="Z53" s="3">
        <v>4621670</v>
      </c>
    </row>
    <row r="54" spans="1:26" x14ac:dyDescent="0.25">
      <c r="A54" t="s">
        <v>74</v>
      </c>
      <c r="B54" t="s">
        <v>36</v>
      </c>
      <c r="C54" s="3">
        <v>24317700000</v>
      </c>
      <c r="D54" s="3">
        <v>10566900000</v>
      </c>
      <c r="E54" s="3">
        <v>9943030000</v>
      </c>
      <c r="F54" s="3">
        <v>6940200000</v>
      </c>
      <c r="G54" s="3">
        <v>48579400</v>
      </c>
      <c r="H54" s="3">
        <v>29780900</v>
      </c>
      <c r="I54" s="3">
        <v>27185100</v>
      </c>
      <c r="J54" s="3">
        <v>21641800</v>
      </c>
      <c r="K54" s="3">
        <v>1593520000</v>
      </c>
      <c r="L54" s="3">
        <v>821279000</v>
      </c>
      <c r="M54" s="3">
        <v>499205000</v>
      </c>
      <c r="N54" s="3">
        <v>590604000</v>
      </c>
      <c r="O54" s="3">
        <v>10587900</v>
      </c>
      <c r="P54" s="3">
        <v>9187870</v>
      </c>
      <c r="Q54" s="3">
        <v>4928010</v>
      </c>
      <c r="R54" s="3">
        <v>6674100</v>
      </c>
      <c r="S54" s="3">
        <v>546539000</v>
      </c>
      <c r="T54" s="3">
        <v>109954000</v>
      </c>
      <c r="U54" s="3">
        <v>121653000</v>
      </c>
      <c r="V54" s="3">
        <v>183407000</v>
      </c>
      <c r="W54" s="3">
        <v>7601520</v>
      </c>
      <c r="X54" s="3">
        <v>3389170</v>
      </c>
      <c r="Y54" s="3">
        <v>3631940</v>
      </c>
      <c r="Z54" s="3">
        <v>4476660</v>
      </c>
    </row>
    <row r="55" spans="1:26" x14ac:dyDescent="0.25">
      <c r="A55" t="s">
        <v>74</v>
      </c>
      <c r="B55" t="s">
        <v>37</v>
      </c>
      <c r="C55" s="3">
        <v>23598500000</v>
      </c>
      <c r="D55" s="3">
        <v>12077700000</v>
      </c>
      <c r="E55" s="3">
        <v>9905830000</v>
      </c>
      <c r="F55" s="3">
        <v>8249690000</v>
      </c>
      <c r="G55" s="3">
        <v>47334000</v>
      </c>
      <c r="H55" s="3">
        <v>30981800</v>
      </c>
      <c r="I55" s="3">
        <v>26281200</v>
      </c>
      <c r="J55" s="3">
        <v>24874800</v>
      </c>
      <c r="K55" s="3">
        <v>1338250000</v>
      </c>
      <c r="L55" s="3">
        <v>805724000</v>
      </c>
      <c r="M55" s="3">
        <v>493833000</v>
      </c>
      <c r="N55" s="3">
        <v>697071000</v>
      </c>
      <c r="O55" s="3">
        <v>11047700</v>
      </c>
      <c r="P55" s="3">
        <v>8517090</v>
      </c>
      <c r="Q55" s="3">
        <v>4982210</v>
      </c>
      <c r="R55" s="3">
        <v>8652470</v>
      </c>
      <c r="S55" s="3">
        <v>691735600</v>
      </c>
      <c r="T55" s="3">
        <v>137261800</v>
      </c>
      <c r="U55" s="3">
        <v>121927800</v>
      </c>
      <c r="V55" s="3">
        <v>198816800</v>
      </c>
      <c r="W55" s="3">
        <v>8895181</v>
      </c>
      <c r="X55" s="3">
        <v>3949690</v>
      </c>
      <c r="Y55" s="3">
        <v>3814240</v>
      </c>
      <c r="Z55" s="3">
        <v>5039560</v>
      </c>
    </row>
    <row r="57" spans="1:26" x14ac:dyDescent="0.25">
      <c r="B57" s="1" t="s">
        <v>14</v>
      </c>
      <c r="C57" s="3">
        <f>AVERAGE(C52:C55)</f>
        <v>23201725000</v>
      </c>
      <c r="D57" s="3">
        <f t="shared" ref="D57:Z57" si="6">AVERAGE(D52:D55)</f>
        <v>11562825000</v>
      </c>
      <c r="E57" s="3">
        <f t="shared" si="6"/>
        <v>9616302500</v>
      </c>
      <c r="F57" s="3">
        <f t="shared" si="6"/>
        <v>7918097500</v>
      </c>
      <c r="G57" s="3">
        <f t="shared" si="6"/>
        <v>46982125</v>
      </c>
      <c r="H57" s="3">
        <f t="shared" si="6"/>
        <v>32020450</v>
      </c>
      <c r="I57" s="3">
        <f t="shared" si="6"/>
        <v>26031850</v>
      </c>
      <c r="J57" s="3">
        <f t="shared" si="6"/>
        <v>25079700</v>
      </c>
      <c r="K57" s="3">
        <f t="shared" si="6"/>
        <v>1378482500</v>
      </c>
      <c r="L57" s="3">
        <f t="shared" si="6"/>
        <v>836844750</v>
      </c>
      <c r="M57" s="3">
        <f t="shared" si="6"/>
        <v>544309750</v>
      </c>
      <c r="N57" s="3">
        <f t="shared" si="6"/>
        <v>668899425</v>
      </c>
      <c r="O57" s="3">
        <f t="shared" si="6"/>
        <v>9956400</v>
      </c>
      <c r="P57" s="3">
        <f t="shared" si="6"/>
        <v>8465782.5</v>
      </c>
      <c r="Q57" s="3">
        <f t="shared" si="6"/>
        <v>5288867.5</v>
      </c>
      <c r="R57" s="3">
        <f t="shared" si="6"/>
        <v>8539767.75</v>
      </c>
      <c r="S57" s="3">
        <f t="shared" si="6"/>
        <v>620041900</v>
      </c>
      <c r="T57" s="3">
        <f t="shared" si="6"/>
        <v>130654200</v>
      </c>
      <c r="U57" s="3">
        <f t="shared" si="6"/>
        <v>128815700</v>
      </c>
      <c r="V57" s="3">
        <f t="shared" si="6"/>
        <v>197943200</v>
      </c>
      <c r="W57" s="3">
        <f t="shared" si="6"/>
        <v>7949457.75</v>
      </c>
      <c r="X57" s="3">
        <f t="shared" si="6"/>
        <v>3716832.5</v>
      </c>
      <c r="Y57" s="3">
        <f t="shared" si="6"/>
        <v>3827032.5</v>
      </c>
      <c r="Z57" s="3">
        <f t="shared" si="6"/>
        <v>4653272.5</v>
      </c>
    </row>
    <row r="58" spans="1:26" x14ac:dyDescent="0.25">
      <c r="B58" s="1" t="s">
        <v>15</v>
      </c>
      <c r="C58" s="3">
        <f>(STDEV(C52:C55)/SQRT(COUNT(C52:C55)))</f>
        <v>545866675.38114715</v>
      </c>
      <c r="D58" s="3">
        <f t="shared" ref="D58:Z58" si="7">(STDEV(D52:D55)/SQRT(COUNT(D52:D55)))</f>
        <v>397259972.34179026</v>
      </c>
      <c r="E58" s="3">
        <f t="shared" si="7"/>
        <v>334639550.64554167</v>
      </c>
      <c r="F58" s="3">
        <f t="shared" si="7"/>
        <v>352012502.7224412</v>
      </c>
      <c r="G58" s="3">
        <f t="shared" si="7"/>
        <v>918338.41563173209</v>
      </c>
      <c r="H58" s="3">
        <f t="shared" si="7"/>
        <v>1285697.7758529931</v>
      </c>
      <c r="I58" s="3">
        <f t="shared" si="7"/>
        <v>615373.02305187215</v>
      </c>
      <c r="J58" s="3">
        <f t="shared" si="7"/>
        <v>1502795.9392412531</v>
      </c>
      <c r="K58" s="3">
        <f t="shared" si="7"/>
        <v>81353692.947830841</v>
      </c>
      <c r="L58" s="3">
        <f t="shared" si="7"/>
        <v>13847128.531305688</v>
      </c>
      <c r="M58" s="3">
        <f t="shared" si="7"/>
        <v>28171630.90585693</v>
      </c>
      <c r="N58" s="3">
        <f t="shared" si="7"/>
        <v>43634719.895941705</v>
      </c>
      <c r="O58" s="3">
        <f t="shared" si="7"/>
        <v>871566.3849262048</v>
      </c>
      <c r="P58" s="3">
        <f t="shared" si="7"/>
        <v>267276.96880997811</v>
      </c>
      <c r="Q58" s="3">
        <f t="shared" si="7"/>
        <v>202274.66221184665</v>
      </c>
      <c r="R58" s="3">
        <f t="shared" si="7"/>
        <v>919268.4281971521</v>
      </c>
      <c r="S58" s="3">
        <f t="shared" si="7"/>
        <v>35180466.775991857</v>
      </c>
      <c r="T58" s="3">
        <f t="shared" si="7"/>
        <v>7416932.1470088521</v>
      </c>
      <c r="U58" s="3">
        <f t="shared" si="7"/>
        <v>5840288.5622201925</v>
      </c>
      <c r="V58" s="3">
        <f t="shared" si="7"/>
        <v>13157278.047022745</v>
      </c>
      <c r="W58" s="3">
        <f t="shared" si="7"/>
        <v>433399.55552207155</v>
      </c>
      <c r="X58" s="3">
        <f t="shared" si="7"/>
        <v>146821.85477504134</v>
      </c>
      <c r="Y58" s="3">
        <f t="shared" si="7"/>
        <v>110581.71649471112</v>
      </c>
      <c r="Z58" s="3">
        <f t="shared" si="7"/>
        <v>133266.19384869019</v>
      </c>
    </row>
    <row r="59" spans="1:26" x14ac:dyDescent="0.25">
      <c r="B59" s="1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 x14ac:dyDescent="0.3">
      <c r="B60" s="1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5">
      <c r="A61" s="119" t="s">
        <v>179</v>
      </c>
      <c r="B61" s="120"/>
      <c r="S61" s="3"/>
      <c r="T61" s="3"/>
      <c r="U61" s="3"/>
      <c r="V61" s="3"/>
      <c r="W61" s="3"/>
      <c r="X61" s="3"/>
      <c r="Y61" s="3"/>
      <c r="Z61" s="3"/>
    </row>
    <row r="62" spans="1:26" ht="16.5" thickBot="1" x14ac:dyDescent="0.3">
      <c r="A62" s="121"/>
      <c r="B62" s="122"/>
      <c r="S62" s="3"/>
      <c r="T62" s="3"/>
      <c r="U62" s="3"/>
      <c r="V62" s="3"/>
      <c r="W62" s="3"/>
      <c r="X62" s="3"/>
      <c r="Y62" s="3"/>
      <c r="Z62" s="3"/>
    </row>
    <row r="63" spans="1:26" x14ac:dyDescent="0.25">
      <c r="A63" s="1" t="s">
        <v>1</v>
      </c>
      <c r="B63" s="1" t="s">
        <v>2</v>
      </c>
      <c r="C63" s="123" t="s">
        <v>3</v>
      </c>
      <c r="D63" s="123"/>
      <c r="E63" s="123"/>
      <c r="F63" s="123"/>
      <c r="G63" s="123" t="s">
        <v>4</v>
      </c>
      <c r="H63" s="123"/>
      <c r="I63" s="123"/>
      <c r="J63" s="123"/>
      <c r="K63" s="123" t="s">
        <v>5</v>
      </c>
      <c r="L63" s="123"/>
      <c r="M63" s="123"/>
      <c r="N63" s="123"/>
      <c r="O63" s="123" t="s">
        <v>6</v>
      </c>
      <c r="P63" s="123"/>
      <c r="Q63" s="123"/>
      <c r="R63" s="123"/>
      <c r="S63" s="3"/>
      <c r="T63" s="3"/>
      <c r="U63" s="3"/>
      <c r="V63" s="3"/>
      <c r="W63" s="3"/>
      <c r="X63" s="3"/>
      <c r="Y63" s="3"/>
      <c r="Z63" s="3"/>
    </row>
    <row r="64" spans="1:26" x14ac:dyDescent="0.25">
      <c r="C64" s="4" t="s">
        <v>9</v>
      </c>
      <c r="D64" s="5" t="s">
        <v>17</v>
      </c>
      <c r="E64" s="6" t="s">
        <v>22</v>
      </c>
      <c r="F64" s="1" t="s">
        <v>32</v>
      </c>
      <c r="G64" s="4" t="s">
        <v>9</v>
      </c>
      <c r="H64" s="5" t="s">
        <v>17</v>
      </c>
      <c r="I64" s="6" t="s">
        <v>22</v>
      </c>
      <c r="J64" s="1" t="s">
        <v>32</v>
      </c>
      <c r="K64" s="4" t="s">
        <v>9</v>
      </c>
      <c r="L64" s="5" t="s">
        <v>17</v>
      </c>
      <c r="M64" s="6" t="s">
        <v>22</v>
      </c>
      <c r="N64" s="1" t="s">
        <v>32</v>
      </c>
      <c r="O64" s="4" t="s">
        <v>9</v>
      </c>
      <c r="P64" s="5" t="s">
        <v>17</v>
      </c>
      <c r="Q64" s="6" t="s">
        <v>22</v>
      </c>
      <c r="R64" s="1" t="s">
        <v>32</v>
      </c>
      <c r="S64" s="3"/>
      <c r="T64" s="3"/>
      <c r="U64" s="3"/>
      <c r="V64" s="3"/>
      <c r="W64" s="3"/>
      <c r="X64" s="3"/>
      <c r="Y64" s="3"/>
      <c r="Z64" s="3"/>
    </row>
    <row r="65" spans="1:18" x14ac:dyDescent="0.25">
      <c r="A65" t="s">
        <v>157</v>
      </c>
      <c r="B65" t="s">
        <v>271</v>
      </c>
      <c r="C65" s="3">
        <v>53239200000</v>
      </c>
      <c r="D65" s="3">
        <v>17184300000</v>
      </c>
      <c r="E65" s="3">
        <v>15778400000</v>
      </c>
      <c r="F65" s="3">
        <v>12922500000</v>
      </c>
      <c r="G65" s="3">
        <v>75025800</v>
      </c>
      <c r="H65" s="3">
        <v>47826900</v>
      </c>
      <c r="I65" s="3">
        <v>42533200</v>
      </c>
      <c r="J65" s="3">
        <v>37670400</v>
      </c>
      <c r="K65" s="3">
        <v>12756700000</v>
      </c>
      <c r="L65" s="3">
        <v>1766160000</v>
      </c>
      <c r="M65" s="3">
        <v>1494330000</v>
      </c>
      <c r="N65" s="3">
        <v>1216010000</v>
      </c>
      <c r="O65" s="3">
        <v>29785100</v>
      </c>
      <c r="P65" s="3">
        <v>15723500</v>
      </c>
      <c r="Q65" s="3">
        <v>16763900</v>
      </c>
      <c r="R65" s="3">
        <v>15297500</v>
      </c>
    </row>
    <row r="66" spans="1:18" x14ac:dyDescent="0.25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P66" s="3"/>
      <c r="Q66" s="3"/>
      <c r="R66" s="3"/>
    </row>
    <row r="67" spans="1:18" ht="16.5" thickBot="1" x14ac:dyDescent="0.3"/>
    <row r="68" spans="1:18" x14ac:dyDescent="0.25">
      <c r="A68" s="124" t="s">
        <v>38</v>
      </c>
      <c r="B68" s="125"/>
    </row>
    <row r="69" spans="1:18" ht="16.5" thickBot="1" x14ac:dyDescent="0.3">
      <c r="A69" s="126"/>
      <c r="B69" s="127"/>
    </row>
    <row r="70" spans="1:18" x14ac:dyDescent="0.25">
      <c r="A70" s="1" t="s">
        <v>1</v>
      </c>
      <c r="B70" s="1" t="s">
        <v>2</v>
      </c>
      <c r="C70" s="123" t="s">
        <v>3</v>
      </c>
      <c r="D70" s="123"/>
      <c r="E70" s="123" t="s">
        <v>4</v>
      </c>
      <c r="F70" s="123"/>
      <c r="G70" s="123" t="s">
        <v>5</v>
      </c>
      <c r="H70" s="123"/>
      <c r="I70" s="123" t="s">
        <v>6</v>
      </c>
      <c r="J70" s="123"/>
      <c r="K70" s="123" t="s">
        <v>7</v>
      </c>
      <c r="L70" s="123"/>
      <c r="M70" s="123" t="s">
        <v>8</v>
      </c>
      <c r="N70" s="123"/>
    </row>
    <row r="71" spans="1:18" x14ac:dyDescent="0.25">
      <c r="C71" s="4" t="s">
        <v>9</v>
      </c>
      <c r="D71" s="5" t="s">
        <v>17</v>
      </c>
      <c r="E71" s="4" t="s">
        <v>9</v>
      </c>
      <c r="F71" s="5" t="s">
        <v>17</v>
      </c>
      <c r="G71" s="4" t="s">
        <v>9</v>
      </c>
      <c r="H71" s="5" t="s">
        <v>17</v>
      </c>
      <c r="I71" s="4" t="s">
        <v>9</v>
      </c>
      <c r="J71" s="5" t="s">
        <v>17</v>
      </c>
      <c r="K71" s="4" t="s">
        <v>9</v>
      </c>
      <c r="L71" s="5" t="s">
        <v>17</v>
      </c>
      <c r="M71" s="4" t="s">
        <v>9</v>
      </c>
      <c r="N71" s="5" t="s">
        <v>17</v>
      </c>
    </row>
    <row r="72" spans="1:18" x14ac:dyDescent="0.25">
      <c r="A72" t="s">
        <v>180</v>
      </c>
      <c r="B72" t="s">
        <v>39</v>
      </c>
      <c r="C72" s="3">
        <v>44591500000</v>
      </c>
      <c r="D72" s="3">
        <v>22921700000</v>
      </c>
      <c r="E72" s="3">
        <v>87501500</v>
      </c>
      <c r="F72" s="3">
        <v>64801500</v>
      </c>
      <c r="G72" s="3">
        <v>3645750000</v>
      </c>
      <c r="H72" s="3">
        <v>2581970000</v>
      </c>
      <c r="I72" s="3">
        <v>28604200</v>
      </c>
      <c r="J72" s="3">
        <v>21881700</v>
      </c>
      <c r="K72" s="3">
        <v>987441000</v>
      </c>
      <c r="L72" s="3">
        <v>768162000</v>
      </c>
      <c r="M72" s="3">
        <v>12123700</v>
      </c>
      <c r="N72" s="3">
        <v>12781900</v>
      </c>
    </row>
    <row r="73" spans="1:18" x14ac:dyDescent="0.25">
      <c r="A73" t="s">
        <v>180</v>
      </c>
      <c r="B73" t="s">
        <v>40</v>
      </c>
      <c r="C73" s="3">
        <v>40236500000</v>
      </c>
      <c r="D73" s="3">
        <v>20924300000</v>
      </c>
      <c r="E73" s="3">
        <v>96381400</v>
      </c>
      <c r="F73" s="3">
        <v>61617200</v>
      </c>
      <c r="G73" s="3">
        <v>3441080000</v>
      </c>
      <c r="H73" s="3">
        <v>2664130000</v>
      </c>
      <c r="I73" s="3">
        <v>27767500</v>
      </c>
      <c r="J73" s="3">
        <v>24705000</v>
      </c>
      <c r="K73" s="3">
        <v>828290000</v>
      </c>
      <c r="L73" s="3">
        <v>448082000</v>
      </c>
      <c r="M73" s="3">
        <v>11897600</v>
      </c>
      <c r="N73" s="3">
        <v>8602960</v>
      </c>
    </row>
    <row r="74" spans="1:18" x14ac:dyDescent="0.25">
      <c r="A74" t="s">
        <v>180</v>
      </c>
      <c r="B74" t="s">
        <v>267</v>
      </c>
      <c r="C74" s="3">
        <v>38319000000</v>
      </c>
      <c r="D74" s="3">
        <v>22985800000</v>
      </c>
      <c r="E74" s="3">
        <v>97222600</v>
      </c>
      <c r="F74" s="3">
        <v>49664400</v>
      </c>
      <c r="G74" s="3">
        <v>4773650000</v>
      </c>
      <c r="H74" s="3">
        <v>2531930000</v>
      </c>
      <c r="I74" s="3">
        <v>28712800</v>
      </c>
      <c r="J74" s="3">
        <v>21252200</v>
      </c>
      <c r="K74" s="3">
        <v>775396000</v>
      </c>
      <c r="L74" s="3">
        <v>368053000</v>
      </c>
      <c r="M74" s="3">
        <v>11165500</v>
      </c>
      <c r="N74" s="3">
        <v>9515090</v>
      </c>
    </row>
    <row r="75" spans="1:18" x14ac:dyDescent="0.25">
      <c r="A75" t="s">
        <v>180</v>
      </c>
      <c r="B75" t="s">
        <v>42</v>
      </c>
      <c r="C75" s="3">
        <v>41936500000</v>
      </c>
      <c r="D75" s="3">
        <v>27121500000</v>
      </c>
      <c r="E75" s="3">
        <v>116981000</v>
      </c>
      <c r="F75" s="3">
        <v>65685400</v>
      </c>
      <c r="G75" s="3">
        <v>3123460000</v>
      </c>
      <c r="H75" s="3">
        <v>4318110000</v>
      </c>
      <c r="I75" s="3">
        <v>21048600</v>
      </c>
      <c r="J75" s="3">
        <v>32012700</v>
      </c>
      <c r="K75" s="3">
        <v>1058320000</v>
      </c>
      <c r="L75" s="3">
        <v>786743000</v>
      </c>
      <c r="M75" s="3">
        <v>13527600</v>
      </c>
      <c r="N75" s="3">
        <v>13149300</v>
      </c>
    </row>
    <row r="76" spans="1:18" x14ac:dyDescent="0.25">
      <c r="P76" s="3"/>
    </row>
    <row r="77" spans="1:18" x14ac:dyDescent="0.25">
      <c r="B77" s="1" t="s">
        <v>14</v>
      </c>
      <c r="C77" s="3">
        <f>AVERAGE(C72:C75)</f>
        <v>41270875000</v>
      </c>
      <c r="D77" s="3">
        <f t="shared" ref="D77:N77" si="8">AVERAGE(D72:D75)</f>
        <v>23488325000</v>
      </c>
      <c r="E77" s="3">
        <f t="shared" si="8"/>
        <v>99521625</v>
      </c>
      <c r="F77" s="3">
        <f t="shared" si="8"/>
        <v>60442125</v>
      </c>
      <c r="G77" s="3">
        <f t="shared" si="8"/>
        <v>3745985000</v>
      </c>
      <c r="H77" s="3">
        <f t="shared" si="8"/>
        <v>3024035000</v>
      </c>
      <c r="I77" s="3">
        <f t="shared" si="8"/>
        <v>26533275</v>
      </c>
      <c r="J77" s="3">
        <f t="shared" si="8"/>
        <v>24962900</v>
      </c>
      <c r="K77" s="3">
        <f t="shared" si="8"/>
        <v>912361750</v>
      </c>
      <c r="L77" s="3">
        <f t="shared" si="8"/>
        <v>592760000</v>
      </c>
      <c r="M77" s="3">
        <f t="shared" si="8"/>
        <v>12178600</v>
      </c>
      <c r="N77" s="3">
        <f t="shared" si="8"/>
        <v>11012312.5</v>
      </c>
    </row>
    <row r="78" spans="1:18" x14ac:dyDescent="0.25">
      <c r="B78" s="1" t="s">
        <v>15</v>
      </c>
      <c r="C78" s="3">
        <f t="shared" ref="C78:N78" si="9">(STDEV(C72:C75)/SQRT(COUNT(C72:C75)))</f>
        <v>1330823826.5419157</v>
      </c>
      <c r="D78" s="3">
        <f t="shared" si="9"/>
        <v>1302170625.2606325</v>
      </c>
      <c r="E78" s="3">
        <f t="shared" si="9"/>
        <v>6221332.3158274274</v>
      </c>
      <c r="F78" s="3">
        <f t="shared" si="9"/>
        <v>3697253.9420888671</v>
      </c>
      <c r="G78" s="3">
        <f t="shared" si="9"/>
        <v>359008686.30392015</v>
      </c>
      <c r="H78" s="3">
        <f t="shared" si="9"/>
        <v>432218165.38834506</v>
      </c>
      <c r="I78" s="3">
        <f t="shared" si="9"/>
        <v>1840381.0924982359</v>
      </c>
      <c r="J78" s="3">
        <f t="shared" si="9"/>
        <v>2466936.027747781</v>
      </c>
      <c r="K78" s="3">
        <f t="shared" si="9"/>
        <v>66312630.989346012</v>
      </c>
      <c r="L78" s="3">
        <f t="shared" si="9"/>
        <v>107942973.1486337</v>
      </c>
      <c r="M78" s="3">
        <f t="shared" si="9"/>
        <v>493976.01325030619</v>
      </c>
      <c r="N78" s="3">
        <f t="shared" si="9"/>
        <v>1145455.1562252084</v>
      </c>
    </row>
    <row r="79" spans="1:18" x14ac:dyDescent="0.25">
      <c r="B79" s="1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8" ht="16.5" thickBot="1" x14ac:dyDescent="0.3">
      <c r="B80" s="1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20" x14ac:dyDescent="0.25">
      <c r="A81" s="124" t="s">
        <v>181</v>
      </c>
      <c r="B81" s="12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20" ht="16.5" thickBot="1" x14ac:dyDescent="0.3">
      <c r="A82" s="126"/>
      <c r="B82" s="127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20" x14ac:dyDescent="0.25">
      <c r="A83" s="1" t="s">
        <v>1</v>
      </c>
      <c r="B83" s="1" t="s">
        <v>2</v>
      </c>
      <c r="C83" s="123" t="s">
        <v>3</v>
      </c>
      <c r="D83" s="123"/>
      <c r="E83" s="123"/>
      <c r="F83" s="123" t="s">
        <v>4</v>
      </c>
      <c r="G83" s="123"/>
      <c r="H83" s="123"/>
      <c r="I83" s="123" t="s">
        <v>5</v>
      </c>
      <c r="J83" s="123"/>
      <c r="K83" s="123"/>
      <c r="L83" s="123" t="s">
        <v>6</v>
      </c>
      <c r="M83" s="123"/>
      <c r="N83" s="123"/>
      <c r="O83" s="123" t="s">
        <v>7</v>
      </c>
      <c r="P83" s="123"/>
      <c r="Q83" s="123"/>
      <c r="R83" s="123" t="s">
        <v>8</v>
      </c>
      <c r="S83" s="123"/>
      <c r="T83" s="123"/>
    </row>
    <row r="84" spans="1:20" x14ac:dyDescent="0.25">
      <c r="A84" s="1"/>
      <c r="B84" s="1"/>
      <c r="C84" s="4" t="s">
        <v>9</v>
      </c>
      <c r="D84" s="5" t="s">
        <v>17</v>
      </c>
      <c r="E84" s="6" t="s">
        <v>22</v>
      </c>
      <c r="F84" s="4" t="s">
        <v>9</v>
      </c>
      <c r="G84" s="5" t="s">
        <v>17</v>
      </c>
      <c r="H84" s="6" t="s">
        <v>22</v>
      </c>
      <c r="I84" s="4" t="s">
        <v>9</v>
      </c>
      <c r="J84" s="5" t="s">
        <v>17</v>
      </c>
      <c r="K84" s="6" t="s">
        <v>22</v>
      </c>
      <c r="L84" s="4" t="s">
        <v>9</v>
      </c>
      <c r="M84" s="5" t="s">
        <v>17</v>
      </c>
      <c r="N84" s="6" t="s">
        <v>22</v>
      </c>
      <c r="O84" s="4" t="s">
        <v>9</v>
      </c>
      <c r="P84" s="5" t="s">
        <v>17</v>
      </c>
      <c r="Q84" s="6" t="s">
        <v>22</v>
      </c>
      <c r="R84" s="4" t="s">
        <v>9</v>
      </c>
      <c r="S84" s="5" t="s">
        <v>17</v>
      </c>
      <c r="T84" s="6" t="s">
        <v>22</v>
      </c>
    </row>
    <row r="85" spans="1:20" x14ac:dyDescent="0.25">
      <c r="A85" s="15" t="s">
        <v>74</v>
      </c>
      <c r="B85" s="14" t="s">
        <v>269</v>
      </c>
      <c r="C85" s="3">
        <v>29189000000</v>
      </c>
      <c r="D85" s="3">
        <v>23262300000</v>
      </c>
      <c r="E85" s="3">
        <v>16374000000</v>
      </c>
      <c r="F85" s="3">
        <v>69600200</v>
      </c>
      <c r="G85" s="3">
        <v>55106600</v>
      </c>
      <c r="H85" s="3">
        <v>48504800</v>
      </c>
      <c r="I85" s="3">
        <v>2183580000</v>
      </c>
      <c r="J85" s="3">
        <v>2152140000</v>
      </c>
      <c r="K85" s="3">
        <v>1647410000</v>
      </c>
      <c r="L85" s="3">
        <v>15844500</v>
      </c>
      <c r="M85" s="3">
        <v>16249900</v>
      </c>
      <c r="N85" s="3">
        <v>12346300</v>
      </c>
      <c r="O85" s="3">
        <v>341156000</v>
      </c>
      <c r="P85" s="3">
        <v>424310000</v>
      </c>
      <c r="Q85" s="3">
        <v>209094000</v>
      </c>
      <c r="R85" s="3">
        <v>7047980</v>
      </c>
      <c r="S85" s="3">
        <v>8250090</v>
      </c>
      <c r="T85" s="3">
        <v>5685410</v>
      </c>
    </row>
    <row r="86" spans="1:20" x14ac:dyDescent="0.25">
      <c r="A86" s="15" t="s">
        <v>74</v>
      </c>
      <c r="B86" s="14" t="s">
        <v>83</v>
      </c>
      <c r="C86" s="3">
        <v>24075700000</v>
      </c>
      <c r="D86" s="3">
        <v>23221800000</v>
      </c>
      <c r="E86" s="3">
        <v>15519200000</v>
      </c>
      <c r="F86" s="3">
        <v>68918100</v>
      </c>
      <c r="G86" s="3">
        <v>51465100</v>
      </c>
      <c r="H86" s="3">
        <v>37068600</v>
      </c>
      <c r="I86" s="3">
        <v>5068910000</v>
      </c>
      <c r="J86" s="3">
        <v>1951410000</v>
      </c>
      <c r="K86" s="3">
        <v>1868600000</v>
      </c>
      <c r="L86" s="3">
        <v>32109400</v>
      </c>
      <c r="M86" s="3">
        <v>13327700</v>
      </c>
      <c r="N86" s="3">
        <v>13382100</v>
      </c>
      <c r="O86" s="3">
        <v>387952000</v>
      </c>
      <c r="P86" s="3">
        <v>530349000</v>
      </c>
      <c r="Q86" s="3">
        <v>315745000</v>
      </c>
      <c r="R86" s="3">
        <v>7678530</v>
      </c>
      <c r="S86" s="3">
        <v>8920880</v>
      </c>
      <c r="T86" s="3">
        <v>7143910</v>
      </c>
    </row>
    <row r="87" spans="1:20" x14ac:dyDescent="0.25">
      <c r="A87" s="15" t="s">
        <v>182</v>
      </c>
      <c r="B87" s="14" t="s">
        <v>84</v>
      </c>
      <c r="C87" s="3">
        <v>26792800000</v>
      </c>
      <c r="D87" s="3">
        <v>25671400000</v>
      </c>
      <c r="E87" s="3">
        <v>14372600000</v>
      </c>
      <c r="F87" s="3">
        <v>54847500</v>
      </c>
      <c r="G87" s="3">
        <v>56412800</v>
      </c>
      <c r="H87" s="3">
        <v>35388000</v>
      </c>
      <c r="I87" s="3">
        <v>1982780000</v>
      </c>
      <c r="J87" s="3">
        <v>2102470000</v>
      </c>
      <c r="K87" s="3">
        <v>1132560000</v>
      </c>
      <c r="L87" s="3">
        <v>13289000</v>
      </c>
      <c r="M87" s="3">
        <v>15031400</v>
      </c>
      <c r="N87" s="3">
        <v>8891810</v>
      </c>
      <c r="O87" s="130" t="s">
        <v>46</v>
      </c>
      <c r="P87" s="130"/>
      <c r="Q87" s="130"/>
      <c r="R87" s="130"/>
      <c r="S87" s="130"/>
      <c r="T87" s="130"/>
    </row>
    <row r="88" spans="1:20" x14ac:dyDescent="0.25">
      <c r="A88" s="1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</row>
    <row r="89" spans="1:20" x14ac:dyDescent="0.25">
      <c r="A89" s="1"/>
      <c r="B89" s="1" t="s">
        <v>14</v>
      </c>
      <c r="C89" s="16">
        <f>AVERAGE(C85:C87)</f>
        <v>26685833333.333332</v>
      </c>
      <c r="D89" s="16">
        <f t="shared" ref="D89:T89" si="10">AVERAGE(D85:D87)</f>
        <v>24051833333.333332</v>
      </c>
      <c r="E89" s="16">
        <f t="shared" si="10"/>
        <v>15421933333.333334</v>
      </c>
      <c r="F89" s="16">
        <f t="shared" si="10"/>
        <v>64455266.666666664</v>
      </c>
      <c r="G89" s="16">
        <f t="shared" si="10"/>
        <v>54328166.666666664</v>
      </c>
      <c r="H89" s="16">
        <f t="shared" si="10"/>
        <v>40320466.666666664</v>
      </c>
      <c r="I89" s="16">
        <f t="shared" si="10"/>
        <v>3078423333.3333335</v>
      </c>
      <c r="J89" s="16">
        <f t="shared" si="10"/>
        <v>2068673333.3333333</v>
      </c>
      <c r="K89" s="16">
        <f t="shared" si="10"/>
        <v>1549523333.3333333</v>
      </c>
      <c r="L89" s="16">
        <f t="shared" si="10"/>
        <v>20414300</v>
      </c>
      <c r="M89" s="16">
        <f t="shared" si="10"/>
        <v>14869666.666666666</v>
      </c>
      <c r="N89" s="16">
        <f t="shared" si="10"/>
        <v>11540070</v>
      </c>
      <c r="O89" s="16">
        <f t="shared" si="10"/>
        <v>364554000</v>
      </c>
      <c r="P89" s="16">
        <f t="shared" si="10"/>
        <v>477329500</v>
      </c>
      <c r="Q89" s="16">
        <f t="shared" si="10"/>
        <v>262419500</v>
      </c>
      <c r="R89" s="16">
        <f t="shared" si="10"/>
        <v>7363255</v>
      </c>
      <c r="S89" s="16">
        <f t="shared" si="10"/>
        <v>8585485</v>
      </c>
      <c r="T89" s="16">
        <f t="shared" si="10"/>
        <v>6414660</v>
      </c>
    </row>
    <row r="90" spans="1:20" x14ac:dyDescent="0.25">
      <c r="A90" s="1"/>
      <c r="B90" s="1" t="s">
        <v>15</v>
      </c>
      <c r="C90" s="16">
        <f>(STDEV(C85:C87)/SQRT(COUNT(C85:C87)))</f>
        <v>1477051186.5801325</v>
      </c>
      <c r="D90" s="16">
        <f t="shared" ref="D90:T90" si="11">(STDEV(D85:D87)/SQRT(COUNT(D85:D87)))</f>
        <v>809867726.51121521</v>
      </c>
      <c r="E90" s="16">
        <f t="shared" si="11"/>
        <v>579797692.68637526</v>
      </c>
      <c r="F90" s="16">
        <f t="shared" si="11"/>
        <v>4807917.0938267019</v>
      </c>
      <c r="G90" s="16">
        <f t="shared" si="11"/>
        <v>1480360.6163514501</v>
      </c>
      <c r="H90" s="16">
        <f t="shared" si="11"/>
        <v>4120824.6817570189</v>
      </c>
      <c r="I90" s="16">
        <f t="shared" si="11"/>
        <v>996929960.36721551</v>
      </c>
      <c r="J90" s="16">
        <f t="shared" si="11"/>
        <v>60359462.758083299</v>
      </c>
      <c r="K90" s="16">
        <f t="shared" si="11"/>
        <v>218040569.64498854</v>
      </c>
      <c r="L90" s="16">
        <f t="shared" si="11"/>
        <v>5893899.8993309457</v>
      </c>
      <c r="M90" s="16">
        <f t="shared" si="11"/>
        <v>847433.66767618526</v>
      </c>
      <c r="N90" s="16">
        <f t="shared" si="11"/>
        <v>1357470.8321851094</v>
      </c>
      <c r="O90" s="16">
        <f t="shared" si="11"/>
        <v>23397999.999999996</v>
      </c>
      <c r="P90" s="16">
        <f t="shared" si="11"/>
        <v>53019500.000000149</v>
      </c>
      <c r="Q90" s="16">
        <f t="shared" si="11"/>
        <v>53325499.999999993</v>
      </c>
      <c r="R90" s="16">
        <f t="shared" si="11"/>
        <v>315275</v>
      </c>
      <c r="S90" s="16">
        <f t="shared" si="11"/>
        <v>335394.99999999994</v>
      </c>
      <c r="T90" s="16">
        <f t="shared" si="11"/>
        <v>729250</v>
      </c>
    </row>
    <row r="91" spans="1:20" x14ac:dyDescent="0.25">
      <c r="A91" s="1"/>
      <c r="B91" s="1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</row>
    <row r="92" spans="1:20" ht="16.5" thickBot="1" x14ac:dyDescent="0.3">
      <c r="A92" s="1"/>
      <c r="B92" s="1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</row>
    <row r="93" spans="1:20" x14ac:dyDescent="0.25">
      <c r="A93" s="124" t="s">
        <v>183</v>
      </c>
      <c r="B93" s="125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20" ht="16.5" thickBot="1" x14ac:dyDescent="0.3">
      <c r="A94" s="126"/>
      <c r="B94" s="127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20" x14ac:dyDescent="0.25">
      <c r="A95" s="1" t="s">
        <v>1</v>
      </c>
      <c r="B95" s="1" t="s">
        <v>2</v>
      </c>
      <c r="C95" s="123" t="s">
        <v>3</v>
      </c>
      <c r="D95" s="123"/>
      <c r="E95" s="123"/>
      <c r="F95" s="123" t="s">
        <v>4</v>
      </c>
      <c r="G95" s="123"/>
      <c r="H95" s="123"/>
      <c r="I95" s="123" t="s">
        <v>5</v>
      </c>
      <c r="J95" s="123"/>
      <c r="K95" s="123"/>
      <c r="L95" s="123" t="s">
        <v>6</v>
      </c>
      <c r="M95" s="123"/>
      <c r="N95" s="123"/>
      <c r="O95" s="123" t="s">
        <v>7</v>
      </c>
      <c r="P95" s="123"/>
      <c r="Q95" s="123"/>
      <c r="R95" s="123" t="s">
        <v>8</v>
      </c>
      <c r="S95" s="123"/>
      <c r="T95" s="123"/>
    </row>
    <row r="96" spans="1:20" x14ac:dyDescent="0.25">
      <c r="A96" s="1"/>
      <c r="B96" s="1"/>
      <c r="C96" s="4" t="s">
        <v>9</v>
      </c>
      <c r="D96" s="5" t="s">
        <v>17</v>
      </c>
      <c r="E96" s="6" t="s">
        <v>22</v>
      </c>
      <c r="F96" s="4" t="s">
        <v>9</v>
      </c>
      <c r="G96" s="5" t="s">
        <v>17</v>
      </c>
      <c r="H96" s="6" t="s">
        <v>22</v>
      </c>
      <c r="I96" s="4" t="s">
        <v>9</v>
      </c>
      <c r="J96" s="5" t="s">
        <v>17</v>
      </c>
      <c r="K96" s="6" t="s">
        <v>22</v>
      </c>
      <c r="L96" s="4" t="s">
        <v>9</v>
      </c>
      <c r="M96" s="5" t="s">
        <v>17</v>
      </c>
      <c r="N96" s="6" t="s">
        <v>22</v>
      </c>
      <c r="O96" s="4" t="s">
        <v>9</v>
      </c>
      <c r="P96" s="5" t="s">
        <v>17</v>
      </c>
      <c r="Q96" s="6" t="s">
        <v>22</v>
      </c>
      <c r="R96" s="4" t="s">
        <v>9</v>
      </c>
      <c r="S96" s="5" t="s">
        <v>17</v>
      </c>
      <c r="T96" s="6" t="s">
        <v>22</v>
      </c>
    </row>
    <row r="97" spans="1:26" s="12" customFormat="1" x14ac:dyDescent="0.25">
      <c r="A97" s="15" t="s">
        <v>182</v>
      </c>
      <c r="B97" s="14" t="s">
        <v>270</v>
      </c>
      <c r="C97" s="3">
        <v>38300900000</v>
      </c>
      <c r="D97" s="3">
        <v>31986700000</v>
      </c>
      <c r="E97" s="3">
        <v>17918100000</v>
      </c>
      <c r="F97" s="3">
        <v>64617100</v>
      </c>
      <c r="G97" s="3">
        <v>59074200</v>
      </c>
      <c r="H97" s="3">
        <v>39600300</v>
      </c>
      <c r="I97" s="3">
        <v>1993960000</v>
      </c>
      <c r="J97" s="3">
        <v>2722750000</v>
      </c>
      <c r="K97" s="3">
        <v>1624600000</v>
      </c>
      <c r="L97" s="3">
        <v>11764500</v>
      </c>
      <c r="M97" s="3">
        <v>15893800</v>
      </c>
      <c r="N97" s="3">
        <v>10651200</v>
      </c>
      <c r="O97" s="3">
        <v>241821000</v>
      </c>
      <c r="P97" s="3">
        <v>473087000</v>
      </c>
      <c r="Q97" s="3">
        <v>245665000</v>
      </c>
      <c r="R97" s="3">
        <v>5170800</v>
      </c>
      <c r="S97" s="3">
        <v>7438610</v>
      </c>
      <c r="T97" s="3">
        <v>5012960</v>
      </c>
    </row>
    <row r="98" spans="1:26" s="12" customFormat="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</row>
    <row r="99" spans="1:26" s="12" customFormat="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</row>
    <row r="100" spans="1:26" s="12" customFormat="1" x14ac:dyDescent="0.25">
      <c r="A100" s="13"/>
      <c r="B100" s="8" t="s">
        <v>14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</row>
    <row r="101" spans="1:26" s="12" customFormat="1" x14ac:dyDescent="0.25">
      <c r="A101" s="13"/>
      <c r="B101" s="8" t="s">
        <v>15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</row>
    <row r="102" spans="1:26" s="12" customFormat="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</row>
    <row r="103" spans="1:26" ht="16.5" thickBot="1" x14ac:dyDescent="0.3"/>
    <row r="104" spans="1:26" x14ac:dyDescent="0.25">
      <c r="A104" s="124" t="s">
        <v>43</v>
      </c>
      <c r="B104" s="125"/>
    </row>
    <row r="105" spans="1:26" ht="16.5" thickBot="1" x14ac:dyDescent="0.3">
      <c r="A105" s="126"/>
      <c r="B105" s="127"/>
    </row>
    <row r="106" spans="1:26" x14ac:dyDescent="0.25">
      <c r="A106" s="1" t="s">
        <v>1</v>
      </c>
      <c r="B106" s="1" t="s">
        <v>2</v>
      </c>
      <c r="C106" s="123" t="s">
        <v>3</v>
      </c>
      <c r="D106" s="123"/>
      <c r="E106" s="123"/>
      <c r="F106" s="123"/>
      <c r="G106" s="123" t="s">
        <v>4</v>
      </c>
      <c r="H106" s="123"/>
      <c r="I106" s="123"/>
      <c r="J106" s="123"/>
      <c r="K106" s="123" t="s">
        <v>5</v>
      </c>
      <c r="L106" s="123"/>
      <c r="M106" s="123"/>
      <c r="N106" s="123"/>
      <c r="O106" s="123" t="s">
        <v>6</v>
      </c>
      <c r="P106" s="123"/>
      <c r="Q106" s="123"/>
      <c r="R106" s="123"/>
      <c r="S106" s="123" t="s">
        <v>7</v>
      </c>
      <c r="T106" s="123"/>
      <c r="U106" s="123"/>
      <c r="V106" s="123"/>
      <c r="W106" s="123" t="s">
        <v>8</v>
      </c>
      <c r="X106" s="123"/>
      <c r="Y106" s="123"/>
      <c r="Z106" s="123"/>
    </row>
    <row r="107" spans="1:26" x14ac:dyDescent="0.25">
      <c r="C107" s="4" t="s">
        <v>9</v>
      </c>
      <c r="D107" s="5" t="s">
        <v>17</v>
      </c>
      <c r="E107" s="6" t="s">
        <v>22</v>
      </c>
      <c r="F107" s="1" t="s">
        <v>32</v>
      </c>
      <c r="G107" s="4" t="s">
        <v>9</v>
      </c>
      <c r="H107" s="5" t="s">
        <v>17</v>
      </c>
      <c r="I107" s="6" t="s">
        <v>22</v>
      </c>
      <c r="J107" s="1" t="s">
        <v>32</v>
      </c>
      <c r="K107" s="4" t="s">
        <v>9</v>
      </c>
      <c r="L107" s="5" t="s">
        <v>17</v>
      </c>
      <c r="M107" s="6" t="s">
        <v>22</v>
      </c>
      <c r="N107" s="1" t="s">
        <v>32</v>
      </c>
      <c r="O107" s="4" t="s">
        <v>9</v>
      </c>
      <c r="P107" s="5" t="s">
        <v>17</v>
      </c>
      <c r="Q107" s="6" t="s">
        <v>22</v>
      </c>
      <c r="R107" s="1" t="s">
        <v>32</v>
      </c>
      <c r="S107" s="4" t="s">
        <v>9</v>
      </c>
      <c r="T107" s="5" t="s">
        <v>17</v>
      </c>
      <c r="U107" s="6" t="s">
        <v>22</v>
      </c>
      <c r="V107" s="1" t="s">
        <v>32</v>
      </c>
      <c r="W107" s="4" t="s">
        <v>9</v>
      </c>
      <c r="X107" s="5" t="s">
        <v>17</v>
      </c>
      <c r="Y107" s="6" t="s">
        <v>22</v>
      </c>
      <c r="Z107" s="1" t="s">
        <v>32</v>
      </c>
    </row>
    <row r="108" spans="1:26" x14ac:dyDescent="0.25">
      <c r="A108" t="s">
        <v>44</v>
      </c>
      <c r="B108" t="s">
        <v>275</v>
      </c>
      <c r="C108" s="3">
        <v>65824855900</v>
      </c>
      <c r="D108" s="3">
        <v>65069300000</v>
      </c>
      <c r="E108" s="3">
        <v>51100722400</v>
      </c>
      <c r="F108" s="3">
        <v>29721700000</v>
      </c>
      <c r="G108" s="3">
        <v>116209260</v>
      </c>
      <c r="H108" s="3">
        <v>102107000</v>
      </c>
      <c r="I108" s="3">
        <v>104753838</v>
      </c>
      <c r="J108" s="3">
        <v>62172400</v>
      </c>
      <c r="K108" s="3">
        <v>24021195000</v>
      </c>
      <c r="L108" s="3">
        <v>21981300000</v>
      </c>
      <c r="M108" s="3">
        <v>7355044000</v>
      </c>
      <c r="N108" s="3">
        <v>2820023700</v>
      </c>
      <c r="O108" s="3">
        <v>70236910</v>
      </c>
      <c r="P108" s="3">
        <v>59174700</v>
      </c>
      <c r="Q108" s="3">
        <v>31039240</v>
      </c>
      <c r="R108" s="3">
        <v>18385180</v>
      </c>
      <c r="S108" s="128" t="s">
        <v>46</v>
      </c>
      <c r="T108" s="128"/>
      <c r="U108" s="128"/>
      <c r="V108" s="128"/>
      <c r="W108" s="128"/>
      <c r="X108" s="128"/>
      <c r="Y108" s="128"/>
      <c r="Z108" s="128"/>
    </row>
    <row r="109" spans="1:26" x14ac:dyDescent="0.25">
      <c r="A109" t="s">
        <v>44</v>
      </c>
      <c r="B109" t="s">
        <v>47</v>
      </c>
      <c r="C109" s="3">
        <v>74101700000</v>
      </c>
      <c r="D109" s="3">
        <v>56849400000</v>
      </c>
      <c r="E109" s="3">
        <v>53101600000</v>
      </c>
      <c r="F109" s="3">
        <v>26347100000</v>
      </c>
      <c r="G109" s="3">
        <v>119313000</v>
      </c>
      <c r="H109" s="3">
        <v>94336100</v>
      </c>
      <c r="I109" s="3">
        <v>105707000</v>
      </c>
      <c r="J109" s="3">
        <v>59824300</v>
      </c>
      <c r="K109" s="3">
        <v>14766812680</v>
      </c>
      <c r="L109" s="3">
        <v>20325709650</v>
      </c>
      <c r="M109" s="3">
        <v>6095240000</v>
      </c>
      <c r="N109" s="3">
        <v>2847072800</v>
      </c>
      <c r="O109" s="3">
        <v>56193346</v>
      </c>
      <c r="P109" s="3">
        <v>81968670</v>
      </c>
      <c r="Q109" s="3">
        <v>28635900</v>
      </c>
      <c r="R109" s="3">
        <v>21454174</v>
      </c>
      <c r="S109" s="128"/>
      <c r="T109" s="128"/>
      <c r="U109" s="128"/>
      <c r="V109" s="128"/>
      <c r="W109" s="128"/>
      <c r="X109" s="128"/>
      <c r="Y109" s="128"/>
      <c r="Z109" s="128"/>
    </row>
    <row r="110" spans="1:26" x14ac:dyDescent="0.25">
      <c r="S110" s="128"/>
      <c r="T110" s="128"/>
      <c r="U110" s="128"/>
      <c r="V110" s="128"/>
      <c r="W110" s="128"/>
      <c r="X110" s="128"/>
      <c r="Y110" s="128"/>
      <c r="Z110" s="128"/>
    </row>
    <row r="111" spans="1:26" x14ac:dyDescent="0.25">
      <c r="B111" s="1" t="s">
        <v>14</v>
      </c>
      <c r="C111" s="3">
        <f>AVERAGE(C108:C109)</f>
        <v>69963277950</v>
      </c>
      <c r="D111" s="3">
        <f t="shared" ref="D111:R111" si="12">AVERAGE(D108:D109)</f>
        <v>60959350000</v>
      </c>
      <c r="E111" s="3">
        <f t="shared" si="12"/>
        <v>52101161200</v>
      </c>
      <c r="F111" s="3">
        <f t="shared" si="12"/>
        <v>28034400000</v>
      </c>
      <c r="G111" s="3">
        <f t="shared" si="12"/>
        <v>117761130</v>
      </c>
      <c r="H111" s="3">
        <f t="shared" si="12"/>
        <v>98221550</v>
      </c>
      <c r="I111" s="3">
        <f t="shared" si="12"/>
        <v>105230419</v>
      </c>
      <c r="J111" s="3">
        <f t="shared" si="12"/>
        <v>60998350</v>
      </c>
      <c r="K111" s="3">
        <f t="shared" si="12"/>
        <v>19394003840</v>
      </c>
      <c r="L111" s="3">
        <f t="shared" si="12"/>
        <v>21153504825</v>
      </c>
      <c r="M111" s="3">
        <f t="shared" si="12"/>
        <v>6725142000</v>
      </c>
      <c r="N111" s="3">
        <f t="shared" si="12"/>
        <v>2833548250</v>
      </c>
      <c r="O111" s="3">
        <f t="shared" si="12"/>
        <v>63215128</v>
      </c>
      <c r="P111" s="3">
        <f t="shared" si="12"/>
        <v>70571685</v>
      </c>
      <c r="Q111" s="3">
        <f t="shared" si="12"/>
        <v>29837570</v>
      </c>
      <c r="R111" s="3">
        <f t="shared" si="12"/>
        <v>19919677</v>
      </c>
      <c r="S111" s="128"/>
      <c r="T111" s="128"/>
      <c r="U111" s="128"/>
      <c r="V111" s="128"/>
      <c r="W111" s="128"/>
      <c r="X111" s="128"/>
      <c r="Y111" s="128"/>
      <c r="Z111" s="128"/>
    </row>
    <row r="112" spans="1:26" x14ac:dyDescent="0.25">
      <c r="B112" s="1" t="s">
        <v>15</v>
      </c>
      <c r="C112" s="3">
        <f t="shared" ref="C112:R112" si="13">(STDEV(C108:C109)/SQRT(COUNT(C108:C109)))</f>
        <v>4138422049.9999995</v>
      </c>
      <c r="D112" s="3">
        <f t="shared" si="13"/>
        <v>4109949999.9999995</v>
      </c>
      <c r="E112" s="3">
        <f t="shared" si="13"/>
        <v>1000438799.9999999</v>
      </c>
      <c r="F112" s="3">
        <f t="shared" si="13"/>
        <v>1687300000</v>
      </c>
      <c r="G112" s="3">
        <f t="shared" si="13"/>
        <v>1551869.9999999998</v>
      </c>
      <c r="H112" s="3">
        <f t="shared" si="13"/>
        <v>3885449.9999999995</v>
      </c>
      <c r="I112" s="3">
        <f t="shared" si="13"/>
        <v>476581</v>
      </c>
      <c r="J112" s="3">
        <f t="shared" si="13"/>
        <v>1174049.9999999998</v>
      </c>
      <c r="K112" s="3">
        <f t="shared" si="13"/>
        <v>4627191160</v>
      </c>
      <c r="L112" s="3">
        <f t="shared" si="13"/>
        <v>827795174.99999988</v>
      </c>
      <c r="M112" s="3">
        <f t="shared" si="13"/>
        <v>629902000</v>
      </c>
      <c r="N112" s="3">
        <f t="shared" si="13"/>
        <v>13524549.999999998</v>
      </c>
      <c r="O112" s="3">
        <f t="shared" si="13"/>
        <v>7021782</v>
      </c>
      <c r="P112" s="3">
        <f t="shared" si="13"/>
        <v>11396985</v>
      </c>
      <c r="Q112" s="3">
        <f t="shared" si="13"/>
        <v>1201669.9999999998</v>
      </c>
      <c r="R112" s="3">
        <f t="shared" si="13"/>
        <v>1534496.9999999998</v>
      </c>
      <c r="S112" s="128"/>
      <c r="T112" s="128"/>
      <c r="U112" s="128"/>
      <c r="V112" s="128"/>
      <c r="W112" s="128"/>
      <c r="X112" s="128"/>
      <c r="Y112" s="128"/>
      <c r="Z112" s="128"/>
    </row>
    <row r="114" spans="1:14" ht="16.5" thickBot="1" x14ac:dyDescent="0.3"/>
    <row r="115" spans="1:14" x14ac:dyDescent="0.25">
      <c r="A115" s="124" t="s">
        <v>48</v>
      </c>
      <c r="B115" s="125"/>
    </row>
    <row r="116" spans="1:14" ht="16.5" thickBot="1" x14ac:dyDescent="0.3">
      <c r="A116" s="126"/>
      <c r="B116" s="127"/>
    </row>
    <row r="117" spans="1:14" x14ac:dyDescent="0.25">
      <c r="A117" s="1" t="s">
        <v>1</v>
      </c>
      <c r="B117" s="1" t="s">
        <v>2</v>
      </c>
      <c r="C117" s="123" t="s">
        <v>3</v>
      </c>
      <c r="D117" s="123"/>
      <c r="E117" s="123" t="s">
        <v>4</v>
      </c>
      <c r="F117" s="123"/>
      <c r="G117" s="123" t="s">
        <v>5</v>
      </c>
      <c r="H117" s="123"/>
      <c r="I117" s="123" t="s">
        <v>6</v>
      </c>
      <c r="J117" s="123"/>
      <c r="K117" s="123" t="s">
        <v>7</v>
      </c>
      <c r="L117" s="123"/>
      <c r="M117" s="123" t="s">
        <v>8</v>
      </c>
      <c r="N117" s="123"/>
    </row>
    <row r="118" spans="1:14" x14ac:dyDescent="0.25">
      <c r="C118" s="4" t="s">
        <v>9</v>
      </c>
      <c r="D118" s="5" t="s">
        <v>17</v>
      </c>
      <c r="E118" s="4" t="s">
        <v>9</v>
      </c>
      <c r="F118" s="5" t="s">
        <v>17</v>
      </c>
      <c r="G118" s="4" t="s">
        <v>9</v>
      </c>
      <c r="H118" s="5" t="s">
        <v>17</v>
      </c>
      <c r="I118" s="4" t="s">
        <v>9</v>
      </c>
      <c r="J118" s="5" t="s">
        <v>17</v>
      </c>
      <c r="K118" s="4" t="s">
        <v>9</v>
      </c>
      <c r="L118" s="5" t="s">
        <v>17</v>
      </c>
      <c r="M118" s="4" t="s">
        <v>9</v>
      </c>
      <c r="N118" s="5" t="s">
        <v>17</v>
      </c>
    </row>
    <row r="119" spans="1:14" x14ac:dyDescent="0.25">
      <c r="A119" t="s">
        <v>44</v>
      </c>
      <c r="B119" t="s">
        <v>276</v>
      </c>
      <c r="C119" s="3">
        <v>93686200000</v>
      </c>
      <c r="D119" s="3">
        <v>34400800000</v>
      </c>
      <c r="E119" s="3">
        <v>131284000</v>
      </c>
      <c r="F119" s="3">
        <v>68893700</v>
      </c>
      <c r="G119" s="3">
        <v>20006500000</v>
      </c>
      <c r="H119" s="3">
        <v>3321990000</v>
      </c>
      <c r="I119" s="3">
        <v>63008400</v>
      </c>
      <c r="J119" s="3">
        <v>26727400</v>
      </c>
      <c r="K119" s="7">
        <v>9804297310.7999992</v>
      </c>
      <c r="L119" s="7">
        <v>491548681</v>
      </c>
      <c r="M119" s="7">
        <v>275421104.48999971</v>
      </c>
      <c r="N119" s="7">
        <v>13783977.9</v>
      </c>
    </row>
    <row r="121" spans="1:14" x14ac:dyDescent="0.25">
      <c r="B121" s="8" t="s">
        <v>14</v>
      </c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</row>
    <row r="122" spans="1:14" x14ac:dyDescent="0.25">
      <c r="B122" s="8" t="s">
        <v>15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</row>
    <row r="124" spans="1:14" ht="16.5" thickBot="1" x14ac:dyDescent="0.3"/>
    <row r="125" spans="1:14" x14ac:dyDescent="0.25">
      <c r="A125" s="124" t="s">
        <v>50</v>
      </c>
      <c r="B125" s="125"/>
    </row>
    <row r="126" spans="1:14" ht="16.5" thickBot="1" x14ac:dyDescent="0.3">
      <c r="A126" s="126"/>
      <c r="B126" s="127"/>
    </row>
    <row r="127" spans="1:14" x14ac:dyDescent="0.25">
      <c r="A127" s="1" t="s">
        <v>1</v>
      </c>
      <c r="B127" s="1" t="s">
        <v>2</v>
      </c>
      <c r="C127" s="123" t="s">
        <v>3</v>
      </c>
      <c r="D127" s="123"/>
      <c r="E127" s="123" t="s">
        <v>4</v>
      </c>
      <c r="F127" s="123"/>
      <c r="G127" s="123" t="s">
        <v>5</v>
      </c>
      <c r="H127" s="123"/>
      <c r="I127" s="123" t="s">
        <v>6</v>
      </c>
      <c r="J127" s="123"/>
      <c r="K127" s="123" t="s">
        <v>7</v>
      </c>
      <c r="L127" s="123"/>
      <c r="M127" s="123" t="s">
        <v>8</v>
      </c>
      <c r="N127" s="123"/>
    </row>
    <row r="128" spans="1:14" x14ac:dyDescent="0.25">
      <c r="C128" s="4" t="s">
        <v>9</v>
      </c>
      <c r="D128" s="5" t="s">
        <v>17</v>
      </c>
      <c r="E128" s="4" t="s">
        <v>9</v>
      </c>
      <c r="F128" s="5" t="s">
        <v>17</v>
      </c>
      <c r="G128" s="4" t="s">
        <v>9</v>
      </c>
      <c r="H128" s="5" t="s">
        <v>17</v>
      </c>
      <c r="I128" s="4" t="s">
        <v>9</v>
      </c>
      <c r="J128" s="5" t="s">
        <v>17</v>
      </c>
      <c r="K128" s="4" t="s">
        <v>9</v>
      </c>
      <c r="L128" s="5" t="s">
        <v>17</v>
      </c>
      <c r="M128" s="4" t="s">
        <v>9</v>
      </c>
      <c r="N128" s="5" t="s">
        <v>17</v>
      </c>
    </row>
    <row r="129" spans="1:14" ht="15.95" hidden="1" customHeight="1" x14ac:dyDescent="0.25">
      <c r="A129" t="s">
        <v>51</v>
      </c>
      <c r="B129" t="s">
        <v>52</v>
      </c>
      <c r="C129" s="3">
        <v>44547700000</v>
      </c>
      <c r="D129" s="3">
        <v>28526800000</v>
      </c>
      <c r="E129" s="3">
        <v>88322000</v>
      </c>
      <c r="F129" s="3">
        <v>74351700</v>
      </c>
      <c r="G129" s="3">
        <v>15858600000</v>
      </c>
      <c r="H129" s="3">
        <v>4439420000</v>
      </c>
      <c r="I129" s="3">
        <v>80592100</v>
      </c>
      <c r="J129" s="3">
        <v>34126600</v>
      </c>
      <c r="K129" s="52" t="s">
        <v>46</v>
      </c>
      <c r="L129" s="52"/>
      <c r="M129" s="52"/>
      <c r="N129" s="52"/>
    </row>
    <row r="130" spans="1:14" x14ac:dyDescent="0.25">
      <c r="A130" t="s">
        <v>184</v>
      </c>
      <c r="B130" t="s">
        <v>53</v>
      </c>
      <c r="C130" s="93">
        <v>48233400000</v>
      </c>
      <c r="D130" s="93">
        <v>31569600000</v>
      </c>
      <c r="E130" s="93">
        <v>93670400</v>
      </c>
      <c r="F130" s="93">
        <v>95921600</v>
      </c>
      <c r="G130" s="93">
        <v>11840400000</v>
      </c>
      <c r="H130" s="95">
        <v>2983100000</v>
      </c>
      <c r="I130" s="93">
        <v>57378400</v>
      </c>
      <c r="J130" s="95">
        <v>20421300</v>
      </c>
      <c r="K130" s="129" t="s">
        <v>46</v>
      </c>
      <c r="L130" s="129"/>
      <c r="M130" s="129"/>
      <c r="N130" s="129"/>
    </row>
    <row r="131" spans="1:14" x14ac:dyDescent="0.25">
      <c r="A131" t="s">
        <v>184</v>
      </c>
      <c r="B131" t="s">
        <v>54</v>
      </c>
      <c r="C131" s="93">
        <v>47202200000</v>
      </c>
      <c r="D131" s="93">
        <v>30407100000</v>
      </c>
      <c r="E131" s="93">
        <v>106396000</v>
      </c>
      <c r="F131" s="93">
        <v>86042600</v>
      </c>
      <c r="G131" s="93">
        <v>16344100000</v>
      </c>
      <c r="H131" s="93">
        <v>4757340000</v>
      </c>
      <c r="I131" s="93">
        <v>71963500</v>
      </c>
      <c r="J131" s="93">
        <v>32636600</v>
      </c>
      <c r="K131" s="129"/>
      <c r="L131" s="129"/>
      <c r="M131" s="129"/>
      <c r="N131" s="129"/>
    </row>
    <row r="132" spans="1:14" x14ac:dyDescent="0.25">
      <c r="A132" t="s">
        <v>184</v>
      </c>
      <c r="B132" t="s">
        <v>55</v>
      </c>
      <c r="C132" s="93">
        <v>48013800000</v>
      </c>
      <c r="D132" s="93">
        <v>30026200000</v>
      </c>
      <c r="E132" s="93">
        <v>93936000</v>
      </c>
      <c r="F132" s="93">
        <v>91331500</v>
      </c>
      <c r="G132" s="93">
        <v>13238100000</v>
      </c>
      <c r="H132" s="93">
        <v>4056810000</v>
      </c>
      <c r="I132" s="93">
        <v>83600500</v>
      </c>
      <c r="J132" s="93">
        <v>33780300</v>
      </c>
      <c r="K132" s="129"/>
      <c r="L132" s="129"/>
      <c r="M132" s="129"/>
      <c r="N132" s="129"/>
    </row>
    <row r="133" spans="1:14" x14ac:dyDescent="0.25">
      <c r="A133" t="s">
        <v>184</v>
      </c>
      <c r="B133" t="s">
        <v>56</v>
      </c>
      <c r="C133" s="93">
        <v>48300600000</v>
      </c>
      <c r="D133" s="93">
        <v>35221400000</v>
      </c>
      <c r="E133" s="93">
        <v>107985000</v>
      </c>
      <c r="F133" s="93">
        <v>100769000</v>
      </c>
      <c r="G133" s="93">
        <v>10031200000</v>
      </c>
      <c r="H133" s="93">
        <v>4192840000</v>
      </c>
      <c r="I133" s="93">
        <v>59639100</v>
      </c>
      <c r="J133" s="93">
        <v>30899500</v>
      </c>
      <c r="K133" s="129"/>
      <c r="L133" s="129"/>
      <c r="M133" s="129"/>
      <c r="N133" s="129"/>
    </row>
    <row r="134" spans="1:14" x14ac:dyDescent="0.25">
      <c r="A134" t="s">
        <v>172</v>
      </c>
      <c r="B134" t="s">
        <v>277</v>
      </c>
      <c r="C134" s="93">
        <v>59991200000</v>
      </c>
      <c r="D134" s="93">
        <v>37650000000</v>
      </c>
      <c r="E134" s="93">
        <v>89364300</v>
      </c>
      <c r="F134" s="93">
        <v>62436300</v>
      </c>
      <c r="G134" s="93">
        <v>15655700000</v>
      </c>
      <c r="H134" s="93">
        <v>2443860000</v>
      </c>
      <c r="I134" s="93">
        <v>55597700</v>
      </c>
      <c r="J134" s="93">
        <v>16848300</v>
      </c>
      <c r="K134" s="96">
        <v>6153482806</v>
      </c>
      <c r="L134" s="96">
        <v>1950464950</v>
      </c>
      <c r="M134" s="96">
        <v>144726374.19999996</v>
      </c>
      <c r="N134" s="96">
        <v>39549170.399999999</v>
      </c>
    </row>
    <row r="135" spans="1:14" x14ac:dyDescent="0.25">
      <c r="C135" s="94"/>
      <c r="D135" s="94"/>
      <c r="E135" s="94"/>
      <c r="F135" s="94"/>
      <c r="G135" s="94"/>
      <c r="H135" s="94"/>
      <c r="I135" s="94"/>
      <c r="J135" s="94"/>
      <c r="K135" s="97"/>
      <c r="L135" s="97"/>
      <c r="M135" s="97"/>
      <c r="N135" s="97"/>
    </row>
    <row r="136" spans="1:14" x14ac:dyDescent="0.25">
      <c r="B136" s="1" t="s">
        <v>14</v>
      </c>
      <c r="C136" s="93">
        <f>AVERAGE(C130:C134)</f>
        <v>50348240000</v>
      </c>
      <c r="D136" s="93">
        <f t="shared" ref="D136:J136" si="14">AVERAGE(D130:D134)</f>
        <v>32974860000</v>
      </c>
      <c r="E136" s="93">
        <f t="shared" si="14"/>
        <v>98270340</v>
      </c>
      <c r="F136" s="93">
        <f t="shared" si="14"/>
        <v>87300200</v>
      </c>
      <c r="G136" s="93">
        <f t="shared" si="14"/>
        <v>13421900000</v>
      </c>
      <c r="H136" s="93">
        <f t="shared" si="14"/>
        <v>3686790000</v>
      </c>
      <c r="I136" s="93">
        <f t="shared" si="14"/>
        <v>65635840</v>
      </c>
      <c r="J136" s="93">
        <f t="shared" si="14"/>
        <v>26917200</v>
      </c>
      <c r="K136" s="96">
        <v>6153482806</v>
      </c>
      <c r="L136" s="96">
        <v>1950464950</v>
      </c>
      <c r="M136" s="96">
        <v>144726374.19999996</v>
      </c>
      <c r="N136" s="96">
        <v>39549170.399999999</v>
      </c>
    </row>
    <row r="137" spans="1:14" x14ac:dyDescent="0.25">
      <c r="B137" s="1" t="s">
        <v>15</v>
      </c>
      <c r="C137" s="93">
        <f>(STDEV(C130:C134)/SQRT(COUNT(C130:C134)))</f>
        <v>2418669398.1608977</v>
      </c>
      <c r="D137" s="93">
        <f t="shared" ref="D137:J137" si="15">(STDEV(D130:D134)/SQRT(COUNT(D130:D134)))</f>
        <v>1486045404.2861545</v>
      </c>
      <c r="E137" s="93">
        <f t="shared" si="15"/>
        <v>3739414.8544391273</v>
      </c>
      <c r="F137" s="93">
        <f t="shared" si="15"/>
        <v>6677512.9054910857</v>
      </c>
      <c r="G137" s="93">
        <f t="shared" si="15"/>
        <v>1173901325.9213934</v>
      </c>
      <c r="H137" s="93">
        <f t="shared" si="15"/>
        <v>423032700.05993617</v>
      </c>
      <c r="I137" s="93">
        <f t="shared" si="15"/>
        <v>5327657.7903990792</v>
      </c>
      <c r="J137" s="93">
        <f t="shared" si="15"/>
        <v>3458698.1313783368</v>
      </c>
      <c r="K137" s="98" t="s">
        <v>154</v>
      </c>
      <c r="L137" s="98" t="s">
        <v>154</v>
      </c>
      <c r="M137" s="98" t="s">
        <v>154</v>
      </c>
      <c r="N137" s="98" t="s">
        <v>154</v>
      </c>
    </row>
    <row r="138" spans="1:14" ht="16.5" thickBot="1" x14ac:dyDescent="0.3"/>
    <row r="139" spans="1:14" x14ac:dyDescent="0.25">
      <c r="A139" s="124" t="s">
        <v>57</v>
      </c>
      <c r="B139" s="125"/>
    </row>
    <row r="140" spans="1:14" ht="16.5" thickBot="1" x14ac:dyDescent="0.3">
      <c r="A140" s="126"/>
      <c r="B140" s="127"/>
    </row>
    <row r="141" spans="1:14" x14ac:dyDescent="0.25">
      <c r="A141" s="1" t="s">
        <v>1</v>
      </c>
      <c r="B141" s="1" t="s">
        <v>2</v>
      </c>
      <c r="C141" s="123" t="s">
        <v>3</v>
      </c>
      <c r="D141" s="123"/>
      <c r="E141" s="123" t="s">
        <v>4</v>
      </c>
      <c r="F141" s="123"/>
      <c r="G141" s="123" t="s">
        <v>5</v>
      </c>
      <c r="H141" s="123"/>
      <c r="I141" s="123" t="s">
        <v>6</v>
      </c>
      <c r="J141" s="123"/>
      <c r="K141" s="123" t="s">
        <v>7</v>
      </c>
      <c r="L141" s="123"/>
      <c r="M141" s="123" t="s">
        <v>8</v>
      </c>
      <c r="N141" s="123"/>
    </row>
    <row r="142" spans="1:14" x14ac:dyDescent="0.25">
      <c r="C142" s="4" t="s">
        <v>9</v>
      </c>
      <c r="D142" s="5" t="s">
        <v>17</v>
      </c>
      <c r="E142" s="4" t="s">
        <v>9</v>
      </c>
      <c r="F142" s="5" t="s">
        <v>17</v>
      </c>
      <c r="G142" s="4" t="s">
        <v>9</v>
      </c>
      <c r="H142" s="5" t="s">
        <v>17</v>
      </c>
      <c r="I142" s="4" t="s">
        <v>9</v>
      </c>
      <c r="J142" s="5" t="s">
        <v>17</v>
      </c>
      <c r="K142" s="4" t="s">
        <v>9</v>
      </c>
      <c r="L142" s="5" t="s">
        <v>17</v>
      </c>
      <c r="M142" s="4" t="s">
        <v>9</v>
      </c>
      <c r="N142" s="5" t="s">
        <v>17</v>
      </c>
    </row>
    <row r="143" spans="1:14" x14ac:dyDescent="0.25">
      <c r="A143" t="s">
        <v>172</v>
      </c>
      <c r="B143" t="s">
        <v>286</v>
      </c>
      <c r="C143" s="3">
        <v>66881600000</v>
      </c>
      <c r="D143" s="3">
        <v>33057500000</v>
      </c>
      <c r="E143" s="3">
        <v>95760400</v>
      </c>
      <c r="F143" s="3">
        <v>60565600</v>
      </c>
      <c r="G143" s="3">
        <v>8961630000</v>
      </c>
      <c r="H143" s="3">
        <v>3985040000</v>
      </c>
      <c r="I143" s="3">
        <v>28687400</v>
      </c>
      <c r="J143" s="3">
        <v>21079200</v>
      </c>
      <c r="K143" s="3">
        <v>4495430447</v>
      </c>
      <c r="L143" s="3">
        <v>1292871928</v>
      </c>
      <c r="M143" s="3">
        <v>97278019.899999991</v>
      </c>
      <c r="N143" s="3">
        <v>33130265.300000001</v>
      </c>
    </row>
    <row r="144" spans="1:14" x14ac:dyDescent="0.25">
      <c r="A144" t="s">
        <v>172</v>
      </c>
      <c r="B144" t="s">
        <v>284</v>
      </c>
      <c r="C144" s="3">
        <v>75291000000</v>
      </c>
      <c r="D144" s="3">
        <v>36782600000</v>
      </c>
      <c r="E144" s="3">
        <v>104582000</v>
      </c>
      <c r="F144" s="3">
        <v>74427200</v>
      </c>
      <c r="G144" s="3">
        <v>10690500000</v>
      </c>
      <c r="H144" s="3">
        <v>2730310000</v>
      </c>
      <c r="I144" s="3">
        <v>38299000</v>
      </c>
      <c r="J144" s="3">
        <v>13914600</v>
      </c>
      <c r="K144" s="3">
        <v>4112117390.5999999</v>
      </c>
      <c r="L144" s="3">
        <v>2454477232</v>
      </c>
      <c r="M144" s="3">
        <v>99162819.949999973</v>
      </c>
      <c r="N144" s="3">
        <v>35781964.70000001</v>
      </c>
    </row>
    <row r="145" spans="1:14" x14ac:dyDescent="0.25">
      <c r="A145" t="s">
        <v>172</v>
      </c>
      <c r="B145" t="s">
        <v>285</v>
      </c>
      <c r="C145" s="3">
        <v>78155157000</v>
      </c>
      <c r="D145" s="3">
        <v>35818700000</v>
      </c>
      <c r="E145" s="3">
        <v>105468000</v>
      </c>
      <c r="F145" s="3">
        <v>68164300</v>
      </c>
      <c r="G145" s="3">
        <v>8657442880</v>
      </c>
      <c r="H145" s="3">
        <v>4174290000</v>
      </c>
      <c r="I145" s="3">
        <v>30822095</v>
      </c>
      <c r="J145" s="3">
        <v>21676000</v>
      </c>
      <c r="K145" s="3">
        <v>3083625566.3000002</v>
      </c>
      <c r="L145" s="3">
        <v>1203359881.6000001</v>
      </c>
      <c r="M145" s="3">
        <v>43225150.899999991</v>
      </c>
      <c r="N145" s="3">
        <v>23467439.050000004</v>
      </c>
    </row>
    <row r="147" spans="1:14" x14ac:dyDescent="0.25">
      <c r="B147" s="1" t="s">
        <v>14</v>
      </c>
      <c r="C147" s="3">
        <f>AVERAGE(C143:C145)</f>
        <v>73442585666.666672</v>
      </c>
      <c r="D147" s="3">
        <f t="shared" ref="D147:N147" si="16">AVERAGE(D143:D145)</f>
        <v>35219600000</v>
      </c>
      <c r="E147" s="3">
        <f t="shared" si="16"/>
        <v>101936800</v>
      </c>
      <c r="F147" s="3">
        <f t="shared" si="16"/>
        <v>67719033.333333328</v>
      </c>
      <c r="G147" s="3">
        <f t="shared" si="16"/>
        <v>9436524293.333334</v>
      </c>
      <c r="H147" s="3">
        <f t="shared" si="16"/>
        <v>3629880000</v>
      </c>
      <c r="I147" s="3">
        <f t="shared" si="16"/>
        <v>32602831.666666668</v>
      </c>
      <c r="J147" s="3">
        <f t="shared" si="16"/>
        <v>18889933.333333332</v>
      </c>
      <c r="K147" s="3">
        <f t="shared" si="16"/>
        <v>3897057801.3000007</v>
      </c>
      <c r="L147" s="3">
        <f t="shared" si="16"/>
        <v>1650236347.2</v>
      </c>
      <c r="M147" s="3">
        <f t="shared" si="16"/>
        <v>79888663.583333313</v>
      </c>
      <c r="N147" s="3">
        <f t="shared" si="16"/>
        <v>30793223.016666669</v>
      </c>
    </row>
    <row r="148" spans="1:14" x14ac:dyDescent="0.25">
      <c r="B148" s="1" t="s">
        <v>15</v>
      </c>
      <c r="C148" s="3">
        <f>(STDEV(C143:C145)/SQRT(COUNT(C143:C145)))</f>
        <v>3383082840.5866909</v>
      </c>
      <c r="D148" s="3">
        <f t="shared" ref="D148:N148" si="17">(STDEV(D143:D145)/SQRT(COUNT(D143:D145)))</f>
        <v>1116285971.4248855</v>
      </c>
      <c r="E148" s="3">
        <f t="shared" si="17"/>
        <v>3098773.2368363668</v>
      </c>
      <c r="F148" s="3">
        <f t="shared" si="17"/>
        <v>4007687.8389470964</v>
      </c>
      <c r="G148" s="3">
        <f t="shared" si="17"/>
        <v>633107088.27604043</v>
      </c>
      <c r="H148" s="3">
        <f t="shared" si="17"/>
        <v>453090693.3863613</v>
      </c>
      <c r="I148" s="3">
        <f t="shared" si="17"/>
        <v>2913988.1575490599</v>
      </c>
      <c r="J148" s="3">
        <f t="shared" si="17"/>
        <v>2493625.1317665554</v>
      </c>
      <c r="K148" s="3">
        <f t="shared" si="17"/>
        <v>421499792.60749888</v>
      </c>
      <c r="L148" s="3">
        <f t="shared" si="17"/>
        <v>402949811.68072432</v>
      </c>
      <c r="M148" s="3">
        <f t="shared" si="17"/>
        <v>18339829.056980748</v>
      </c>
      <c r="N148" s="3">
        <f t="shared" si="17"/>
        <v>3742023.0923789968</v>
      </c>
    </row>
    <row r="150" spans="1:14" ht="16.5" thickBot="1" x14ac:dyDescent="0.3"/>
    <row r="151" spans="1:14" x14ac:dyDescent="0.25">
      <c r="A151" s="124" t="s">
        <v>61</v>
      </c>
      <c r="B151" s="125"/>
    </row>
    <row r="152" spans="1:14" ht="16.5" thickBot="1" x14ac:dyDescent="0.3">
      <c r="A152" s="126"/>
      <c r="B152" s="127"/>
    </row>
    <row r="153" spans="1:14" x14ac:dyDescent="0.25">
      <c r="A153" s="1" t="s">
        <v>1</v>
      </c>
      <c r="B153" s="1" t="s">
        <v>2</v>
      </c>
      <c r="C153" s="123" t="s">
        <v>3</v>
      </c>
      <c r="D153" s="123"/>
      <c r="E153" s="123" t="s">
        <v>4</v>
      </c>
      <c r="F153" s="123"/>
      <c r="G153" s="123" t="s">
        <v>5</v>
      </c>
      <c r="H153" s="123"/>
      <c r="I153" s="123" t="s">
        <v>6</v>
      </c>
      <c r="J153" s="123"/>
      <c r="K153" s="123" t="s">
        <v>7</v>
      </c>
      <c r="L153" s="123"/>
      <c r="M153" s="123" t="s">
        <v>8</v>
      </c>
      <c r="N153" s="123"/>
    </row>
    <row r="154" spans="1:14" x14ac:dyDescent="0.25">
      <c r="C154" s="4" t="s">
        <v>9</v>
      </c>
      <c r="D154" s="5" t="s">
        <v>17</v>
      </c>
      <c r="E154" s="4" t="s">
        <v>9</v>
      </c>
      <c r="F154" s="5" t="s">
        <v>17</v>
      </c>
      <c r="G154" s="4" t="s">
        <v>9</v>
      </c>
      <c r="H154" s="5" t="s">
        <v>17</v>
      </c>
      <c r="I154" s="4" t="s">
        <v>9</v>
      </c>
      <c r="J154" s="5" t="s">
        <v>17</v>
      </c>
      <c r="K154" s="4" t="s">
        <v>9</v>
      </c>
      <c r="L154" s="5" t="s">
        <v>17</v>
      </c>
      <c r="M154" s="4" t="s">
        <v>9</v>
      </c>
      <c r="N154" s="5" t="s">
        <v>17</v>
      </c>
    </row>
    <row r="155" spans="1:14" x14ac:dyDescent="0.25">
      <c r="A155" t="s">
        <v>185</v>
      </c>
      <c r="B155" t="s">
        <v>280</v>
      </c>
      <c r="C155" s="3">
        <v>34199100000</v>
      </c>
      <c r="D155" s="3">
        <v>49574300000</v>
      </c>
      <c r="E155" s="3">
        <v>68715400</v>
      </c>
      <c r="F155" s="3">
        <v>80907000</v>
      </c>
      <c r="G155" s="3">
        <v>4599560000</v>
      </c>
      <c r="H155" s="3">
        <v>2066340000</v>
      </c>
      <c r="I155" s="3">
        <v>25688800</v>
      </c>
      <c r="J155" s="3">
        <v>17170000</v>
      </c>
      <c r="K155" s="42">
        <v>900319027</v>
      </c>
      <c r="L155" s="42">
        <v>962222956</v>
      </c>
      <c r="M155" s="42">
        <v>24267277.120000005</v>
      </c>
      <c r="N155" s="42">
        <v>22706750.600000005</v>
      </c>
    </row>
    <row r="156" spans="1:14" x14ac:dyDescent="0.25">
      <c r="A156" t="s">
        <v>185</v>
      </c>
      <c r="B156" t="s">
        <v>281</v>
      </c>
      <c r="C156" s="3">
        <v>31670600000</v>
      </c>
      <c r="D156" s="3">
        <v>34252000000</v>
      </c>
      <c r="E156" s="3">
        <v>64165800</v>
      </c>
      <c r="F156" s="3">
        <v>65127200</v>
      </c>
      <c r="G156" s="3">
        <v>3061590000</v>
      </c>
      <c r="H156" s="3">
        <v>727883000</v>
      </c>
      <c r="I156" s="3">
        <v>16230500</v>
      </c>
      <c r="J156" s="3">
        <v>14225500</v>
      </c>
      <c r="K156" s="3">
        <v>958220375</v>
      </c>
      <c r="L156" s="3">
        <v>335446733.5</v>
      </c>
      <c r="M156" s="3">
        <v>26751214</v>
      </c>
      <c r="N156" s="3">
        <v>10741503.759999998</v>
      </c>
    </row>
    <row r="157" spans="1:14" x14ac:dyDescent="0.25">
      <c r="A157" t="s">
        <v>185</v>
      </c>
      <c r="B157" t="s">
        <v>282</v>
      </c>
      <c r="C157" s="3">
        <v>28764300000</v>
      </c>
      <c r="D157" s="3">
        <v>35612900000</v>
      </c>
      <c r="E157" s="3">
        <v>55437700</v>
      </c>
      <c r="F157" s="3">
        <v>63438300</v>
      </c>
      <c r="G157" s="3">
        <v>4029380000</v>
      </c>
      <c r="H157" s="3">
        <v>1440670000</v>
      </c>
      <c r="I157" s="3">
        <v>18542700</v>
      </c>
      <c r="J157" s="3">
        <v>8784910</v>
      </c>
      <c r="K157" s="3">
        <v>1129211239.9000001</v>
      </c>
      <c r="L157" s="3">
        <v>916648613.60000002</v>
      </c>
      <c r="M157" s="3">
        <v>33567971.790000007</v>
      </c>
      <c r="N157" s="3">
        <v>29719056.800000008</v>
      </c>
    </row>
    <row r="158" spans="1:14" x14ac:dyDescent="0.25">
      <c r="A158" t="s">
        <v>185</v>
      </c>
      <c r="B158" t="s">
        <v>283</v>
      </c>
      <c r="C158" s="3">
        <v>30217700000</v>
      </c>
      <c r="D158" s="3">
        <v>45017700000</v>
      </c>
      <c r="E158" s="3">
        <v>57805500</v>
      </c>
      <c r="F158" s="3">
        <v>80341100</v>
      </c>
      <c r="G158" s="3">
        <v>3379510000</v>
      </c>
      <c r="H158" s="3">
        <v>2861780000</v>
      </c>
      <c r="I158" s="3">
        <v>18711600</v>
      </c>
      <c r="J158" s="3">
        <v>18607700</v>
      </c>
      <c r="K158" s="3">
        <v>932842711</v>
      </c>
      <c r="L158" s="3">
        <v>1055052291.5</v>
      </c>
      <c r="M158" s="3">
        <v>24415338.899999999</v>
      </c>
      <c r="N158" s="3">
        <v>31920855.590000004</v>
      </c>
    </row>
    <row r="160" spans="1:14" x14ac:dyDescent="0.25">
      <c r="B160" s="1" t="s">
        <v>14</v>
      </c>
      <c r="C160" s="3">
        <f t="shared" ref="C160:N160" si="18">AVERAGE(C155:C158)</f>
        <v>31212925000</v>
      </c>
      <c r="D160" s="3">
        <f t="shared" si="18"/>
        <v>41114225000</v>
      </c>
      <c r="E160" s="3">
        <f t="shared" si="18"/>
        <v>61531100</v>
      </c>
      <c r="F160" s="3">
        <f t="shared" si="18"/>
        <v>72453400</v>
      </c>
      <c r="G160" s="3">
        <f t="shared" si="18"/>
        <v>3767510000</v>
      </c>
      <c r="H160" s="3">
        <f t="shared" si="18"/>
        <v>1774168250</v>
      </c>
      <c r="I160" s="3">
        <f t="shared" si="18"/>
        <v>19793400</v>
      </c>
      <c r="J160" s="3">
        <f t="shared" si="18"/>
        <v>14697027.5</v>
      </c>
      <c r="K160" s="3">
        <f t="shared" si="18"/>
        <v>980148338.22500002</v>
      </c>
      <c r="L160" s="3">
        <f t="shared" si="18"/>
        <v>817342648.64999998</v>
      </c>
      <c r="M160" s="3">
        <f t="shared" si="18"/>
        <v>27250450.452500001</v>
      </c>
      <c r="N160" s="3">
        <f t="shared" si="18"/>
        <v>23772041.687500004</v>
      </c>
    </row>
    <row r="161" spans="1:15" x14ac:dyDescent="0.25">
      <c r="B161" s="1" t="s">
        <v>15</v>
      </c>
      <c r="C161" s="3">
        <f t="shared" ref="C161:N161" si="19">(STDEV(C155:C158)/SQRT(COUNT(C155:C158)))</f>
        <v>1158768913.0962796</v>
      </c>
      <c r="D161" s="3">
        <f t="shared" si="19"/>
        <v>3698701289.9518785</v>
      </c>
      <c r="E161" s="3">
        <f t="shared" si="19"/>
        <v>3021663.8559464775</v>
      </c>
      <c r="F161" s="3">
        <f t="shared" si="19"/>
        <v>4731317.6344791446</v>
      </c>
      <c r="G161" s="3">
        <f t="shared" si="19"/>
        <v>342752357.85719544</v>
      </c>
      <c r="H161" s="3">
        <f t="shared" si="19"/>
        <v>454073925.4567796</v>
      </c>
      <c r="I161" s="3">
        <f t="shared" si="19"/>
        <v>2045004.875707309</v>
      </c>
      <c r="J161" s="3">
        <f t="shared" si="19"/>
        <v>2171489.9628495295</v>
      </c>
      <c r="K161" s="3">
        <f t="shared" si="19"/>
        <v>51080920.708205938</v>
      </c>
      <c r="L161" s="3">
        <f t="shared" si="19"/>
        <v>163192505.31060249</v>
      </c>
      <c r="M161" s="3">
        <f t="shared" si="19"/>
        <v>2181312.5546356067</v>
      </c>
      <c r="N161" s="3">
        <f t="shared" si="19"/>
        <v>4767073.8801613934</v>
      </c>
    </row>
    <row r="163" spans="1:15" ht="16.5" thickBot="1" x14ac:dyDescent="0.3"/>
    <row r="164" spans="1:15" x14ac:dyDescent="0.25">
      <c r="A164" s="124" t="s">
        <v>66</v>
      </c>
      <c r="B164" s="125"/>
    </row>
    <row r="165" spans="1:15" ht="16.5" thickBot="1" x14ac:dyDescent="0.3">
      <c r="A165" s="126"/>
      <c r="B165" s="127"/>
    </row>
    <row r="166" spans="1:15" x14ac:dyDescent="0.25">
      <c r="A166" s="1" t="s">
        <v>1</v>
      </c>
      <c r="B166" s="1" t="s">
        <v>2</v>
      </c>
      <c r="C166" s="1" t="s">
        <v>3</v>
      </c>
      <c r="D166" s="1" t="s">
        <v>4</v>
      </c>
      <c r="E166" s="1" t="s">
        <v>5</v>
      </c>
      <c r="F166" s="1" t="s">
        <v>6</v>
      </c>
      <c r="G166" s="1" t="s">
        <v>7</v>
      </c>
      <c r="H166" s="1" t="s">
        <v>8</v>
      </c>
    </row>
    <row r="167" spans="1:15" x14ac:dyDescent="0.25">
      <c r="C167" s="2" t="s">
        <v>9</v>
      </c>
      <c r="D167" s="2" t="s">
        <v>9</v>
      </c>
      <c r="E167" s="2" t="s">
        <v>9</v>
      </c>
      <c r="F167" s="2" t="s">
        <v>9</v>
      </c>
      <c r="G167" s="2" t="s">
        <v>9</v>
      </c>
      <c r="H167" s="2" t="s">
        <v>9</v>
      </c>
      <c r="O167" s="11"/>
    </row>
    <row r="168" spans="1:15" s="12" customFormat="1" x14ac:dyDescent="0.25">
      <c r="A168" s="12" t="s">
        <v>180</v>
      </c>
      <c r="B168" s="12" t="s">
        <v>287</v>
      </c>
      <c r="C168" s="3">
        <v>38421200000</v>
      </c>
      <c r="D168" s="3">
        <v>89879700</v>
      </c>
      <c r="E168" s="3">
        <v>8402350000</v>
      </c>
      <c r="F168" s="3">
        <v>43801000</v>
      </c>
      <c r="G168" s="42">
        <v>1259004500</v>
      </c>
      <c r="H168" s="42">
        <v>18194144</v>
      </c>
      <c r="O168" s="84"/>
    </row>
    <row r="169" spans="1:15" x14ac:dyDescent="0.25">
      <c r="A169" t="s">
        <v>172</v>
      </c>
      <c r="B169" t="s">
        <v>288</v>
      </c>
      <c r="C169" s="128" t="s">
        <v>46</v>
      </c>
      <c r="D169" s="128"/>
      <c r="E169" s="3">
        <v>5898810000</v>
      </c>
      <c r="F169" s="3">
        <v>32045100</v>
      </c>
      <c r="G169" s="10">
        <v>1300000000</v>
      </c>
      <c r="H169" s="10">
        <v>23700000</v>
      </c>
    </row>
    <row r="170" spans="1:15" x14ac:dyDescent="0.25">
      <c r="A170" t="s">
        <v>172</v>
      </c>
      <c r="B170" t="s">
        <v>68</v>
      </c>
      <c r="C170" s="128"/>
      <c r="D170" s="128"/>
      <c r="E170" s="3">
        <v>6700250000</v>
      </c>
      <c r="F170" s="3">
        <v>32444100</v>
      </c>
      <c r="G170" s="128" t="s">
        <v>46</v>
      </c>
      <c r="H170" s="128"/>
    </row>
    <row r="171" spans="1:15" x14ac:dyDescent="0.25">
      <c r="C171" s="39"/>
      <c r="D171" s="39"/>
      <c r="G171" s="39"/>
      <c r="H171" s="39"/>
    </row>
    <row r="172" spans="1:15" x14ac:dyDescent="0.25">
      <c r="B172" s="1" t="s">
        <v>14</v>
      </c>
      <c r="C172" s="39" t="s">
        <v>154</v>
      </c>
      <c r="D172" s="39" t="s">
        <v>154</v>
      </c>
      <c r="E172" s="3">
        <f>AVERAGE(E168:E170)</f>
        <v>7000470000</v>
      </c>
      <c r="F172" s="3">
        <f>AVERAGE(F168:F170)</f>
        <v>36096733.333333336</v>
      </c>
      <c r="G172" s="3">
        <f t="shared" ref="G172:H172" si="20">AVERAGE(G168:G170)</f>
        <v>1279502250</v>
      </c>
      <c r="H172" s="3">
        <f t="shared" si="20"/>
        <v>20947072</v>
      </c>
    </row>
    <row r="173" spans="1:15" x14ac:dyDescent="0.25">
      <c r="B173" s="1" t="s">
        <v>15</v>
      </c>
      <c r="C173" s="39" t="s">
        <v>154</v>
      </c>
      <c r="D173" s="39" t="s">
        <v>154</v>
      </c>
      <c r="E173" s="3">
        <f>(STDEV(E168:E170)/SQRT(COUNT(E168:E170)))</f>
        <v>738134398.15072644</v>
      </c>
      <c r="F173" s="3">
        <f>(STDEV(F168:F170)/SQRT(COUNT(F168:F170)))</f>
        <v>3853854.9489800143</v>
      </c>
      <c r="G173" s="3">
        <f t="shared" ref="G173:H173" si="21">(STDEV(G168:G170)/SQRT(COUNT(G168:G170)))</f>
        <v>20497750</v>
      </c>
      <c r="H173" s="3">
        <f t="shared" si="21"/>
        <v>2752928</v>
      </c>
    </row>
    <row r="175" spans="1:15" ht="16.5" thickBot="1" x14ac:dyDescent="0.3"/>
    <row r="176" spans="1:15" x14ac:dyDescent="0.25">
      <c r="A176" s="124" t="s">
        <v>69</v>
      </c>
      <c r="B176" s="125"/>
    </row>
    <row r="177" spans="1:20" ht="16.5" thickBot="1" x14ac:dyDescent="0.3">
      <c r="A177" s="126"/>
      <c r="B177" s="127"/>
    </row>
    <row r="178" spans="1:20" x14ac:dyDescent="0.25">
      <c r="A178" s="1" t="s">
        <v>1</v>
      </c>
      <c r="B178" s="1" t="s">
        <v>2</v>
      </c>
      <c r="C178" s="123" t="s">
        <v>3</v>
      </c>
      <c r="D178" s="123"/>
      <c r="E178" s="123"/>
      <c r="F178" s="123" t="s">
        <v>4</v>
      </c>
      <c r="G178" s="123"/>
      <c r="H178" s="123"/>
      <c r="I178" s="123" t="s">
        <v>5</v>
      </c>
      <c r="J178" s="123"/>
      <c r="K178" s="123"/>
      <c r="L178" s="123" t="s">
        <v>6</v>
      </c>
      <c r="M178" s="123"/>
      <c r="N178" s="123"/>
      <c r="O178" s="123" t="s">
        <v>7</v>
      </c>
      <c r="P178" s="123"/>
      <c r="Q178" s="123"/>
      <c r="R178" s="123" t="s">
        <v>8</v>
      </c>
      <c r="S178" s="123"/>
      <c r="T178" s="123"/>
    </row>
    <row r="179" spans="1:20" x14ac:dyDescent="0.25">
      <c r="C179" s="4" t="s">
        <v>9</v>
      </c>
      <c r="D179" s="5" t="s">
        <v>17</v>
      </c>
      <c r="E179" s="6" t="s">
        <v>22</v>
      </c>
      <c r="F179" s="4" t="s">
        <v>9</v>
      </c>
      <c r="G179" s="5" t="s">
        <v>17</v>
      </c>
      <c r="H179" s="6" t="s">
        <v>22</v>
      </c>
      <c r="I179" s="4" t="s">
        <v>9</v>
      </c>
      <c r="J179" s="5" t="s">
        <v>17</v>
      </c>
      <c r="K179" s="6" t="s">
        <v>22</v>
      </c>
      <c r="L179" s="4" t="s">
        <v>9</v>
      </c>
      <c r="M179" s="5" t="s">
        <v>17</v>
      </c>
      <c r="N179" s="6" t="s">
        <v>22</v>
      </c>
      <c r="O179" s="4" t="s">
        <v>9</v>
      </c>
      <c r="P179" s="5" t="s">
        <v>17</v>
      </c>
      <c r="Q179" s="6" t="s">
        <v>22</v>
      </c>
      <c r="R179" s="4" t="s">
        <v>9</v>
      </c>
      <c r="S179" s="5" t="s">
        <v>17</v>
      </c>
      <c r="T179" s="6" t="s">
        <v>22</v>
      </c>
    </row>
    <row r="180" spans="1:20" x14ac:dyDescent="0.25">
      <c r="A180" t="s">
        <v>172</v>
      </c>
      <c r="B180" t="s">
        <v>279</v>
      </c>
      <c r="C180" s="130" t="s">
        <v>46</v>
      </c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7">
        <v>6367026974</v>
      </c>
      <c r="P180" s="7">
        <v>4897114980</v>
      </c>
      <c r="Q180" s="7">
        <v>4435587234.1000004</v>
      </c>
      <c r="R180" s="7">
        <v>104022530.10000001</v>
      </c>
      <c r="S180" s="7">
        <v>48017904.700000003</v>
      </c>
      <c r="T180" s="10">
        <v>97800000</v>
      </c>
    </row>
    <row r="181" spans="1:20" x14ac:dyDescent="0.25">
      <c r="A181" t="s">
        <v>184</v>
      </c>
      <c r="B181" t="s">
        <v>278</v>
      </c>
      <c r="C181" s="3">
        <v>65184619170</v>
      </c>
      <c r="D181" s="3">
        <v>56617618200</v>
      </c>
      <c r="E181" s="3">
        <v>44593280200</v>
      </c>
      <c r="F181" s="3">
        <v>130727849.7</v>
      </c>
      <c r="G181" s="3">
        <v>134755109</v>
      </c>
      <c r="H181" s="3">
        <v>122736901</v>
      </c>
      <c r="I181" s="3">
        <v>11323878220</v>
      </c>
      <c r="J181" s="3">
        <v>21094135700</v>
      </c>
      <c r="K181" s="3">
        <v>5884277200</v>
      </c>
      <c r="L181" s="3">
        <v>65776964</v>
      </c>
      <c r="M181" s="3">
        <v>113093863</v>
      </c>
      <c r="N181" s="3">
        <v>47430685</v>
      </c>
      <c r="O181" s="128" t="s">
        <v>46</v>
      </c>
      <c r="P181" s="131"/>
      <c r="Q181" s="131"/>
      <c r="R181" s="131"/>
      <c r="S181" s="131"/>
      <c r="T181" s="131"/>
    </row>
    <row r="182" spans="1:20" x14ac:dyDescent="0.25">
      <c r="A182" t="s">
        <v>157</v>
      </c>
      <c r="B182" t="s">
        <v>72</v>
      </c>
      <c r="C182" s="3">
        <v>53223100000</v>
      </c>
      <c r="D182" s="3">
        <v>50967300000</v>
      </c>
      <c r="E182" s="3">
        <v>42829100000</v>
      </c>
      <c r="F182" s="3">
        <v>119973000</v>
      </c>
      <c r="G182" s="3">
        <v>117928000</v>
      </c>
      <c r="H182" s="3">
        <v>96004900</v>
      </c>
      <c r="I182" s="3">
        <v>23660200000</v>
      </c>
      <c r="J182" s="3">
        <v>15724700000</v>
      </c>
      <c r="K182" s="7">
        <v>5919291000</v>
      </c>
      <c r="L182" s="3">
        <v>83848300</v>
      </c>
      <c r="M182" s="3">
        <v>65388900</v>
      </c>
      <c r="N182" s="7">
        <v>39995530</v>
      </c>
      <c r="O182" s="131"/>
      <c r="P182" s="131"/>
      <c r="Q182" s="131"/>
      <c r="R182" s="131"/>
      <c r="S182" s="131"/>
      <c r="T182" s="131"/>
    </row>
    <row r="184" spans="1:20" x14ac:dyDescent="0.25">
      <c r="B184" s="1" t="s">
        <v>14</v>
      </c>
      <c r="C184" s="3">
        <f>AVERAGE(C181:C182)</f>
        <v>59203859585</v>
      </c>
      <c r="D184" s="3">
        <f t="shared" ref="D184:N184" si="22">AVERAGE(D181:D182)</f>
        <v>53792459100</v>
      </c>
      <c r="E184" s="3">
        <f t="shared" si="22"/>
        <v>43711190100</v>
      </c>
      <c r="F184" s="3">
        <f t="shared" si="22"/>
        <v>125350424.84999999</v>
      </c>
      <c r="G184" s="3">
        <f t="shared" si="22"/>
        <v>126341554.5</v>
      </c>
      <c r="H184" s="3">
        <f t="shared" si="22"/>
        <v>109370900.5</v>
      </c>
      <c r="I184" s="3">
        <f t="shared" si="22"/>
        <v>17492039110</v>
      </c>
      <c r="J184" s="3">
        <f t="shared" si="22"/>
        <v>18409417850</v>
      </c>
      <c r="K184" s="3">
        <f t="shared" si="22"/>
        <v>5901784100</v>
      </c>
      <c r="L184" s="3">
        <f t="shared" si="22"/>
        <v>74812632</v>
      </c>
      <c r="M184" s="3">
        <f t="shared" si="22"/>
        <v>89241381.5</v>
      </c>
      <c r="N184" s="3">
        <f t="shared" si="22"/>
        <v>43713107.5</v>
      </c>
    </row>
    <row r="185" spans="1:20" x14ac:dyDescent="0.25">
      <c r="B185" s="1" t="s">
        <v>15</v>
      </c>
      <c r="C185" s="3">
        <f>(STDEV(C181:C182)/SQRT(COUNT(C181:C182)))</f>
        <v>5980759585.0000219</v>
      </c>
      <c r="D185" s="3">
        <f t="shared" ref="D185:N185" si="23">(STDEV(D181:D182)/SQRT(COUNT(D181:D182)))</f>
        <v>2825159100</v>
      </c>
      <c r="E185" s="3">
        <f t="shared" si="23"/>
        <v>882090099.99999988</v>
      </c>
      <c r="F185" s="3">
        <f t="shared" si="23"/>
        <v>5377424.8500000006</v>
      </c>
      <c r="G185" s="3">
        <f t="shared" si="23"/>
        <v>8413554.5</v>
      </c>
      <c r="H185" s="3">
        <f t="shared" si="23"/>
        <v>13366000.499999991</v>
      </c>
      <c r="I185" s="3">
        <f t="shared" si="23"/>
        <v>6168160889.9999981</v>
      </c>
      <c r="J185" s="3">
        <f t="shared" si="23"/>
        <v>2684717849.9999967</v>
      </c>
      <c r="K185" s="3">
        <f t="shared" si="23"/>
        <v>17506900</v>
      </c>
      <c r="L185" s="3">
        <f t="shared" si="23"/>
        <v>9035667.9999999981</v>
      </c>
      <c r="M185" s="3">
        <f t="shared" si="23"/>
        <v>23852481.499999993</v>
      </c>
      <c r="N185" s="3">
        <f t="shared" si="23"/>
        <v>3717577.4999999995</v>
      </c>
    </row>
    <row r="187" spans="1:20" ht="16.5" thickBot="1" x14ac:dyDescent="0.3"/>
    <row r="188" spans="1:20" x14ac:dyDescent="0.25">
      <c r="A188" s="124" t="s">
        <v>73</v>
      </c>
      <c r="B188" s="125"/>
    </row>
    <row r="189" spans="1:20" ht="16.5" thickBot="1" x14ac:dyDescent="0.3">
      <c r="A189" s="126"/>
      <c r="B189" s="127"/>
    </row>
    <row r="190" spans="1:20" x14ac:dyDescent="0.25">
      <c r="A190" s="1" t="s">
        <v>1</v>
      </c>
      <c r="B190" s="1" t="s">
        <v>2</v>
      </c>
      <c r="C190" s="123" t="s">
        <v>3</v>
      </c>
      <c r="D190" s="123"/>
      <c r="E190" s="123" t="s">
        <v>4</v>
      </c>
      <c r="F190" s="123"/>
      <c r="G190" s="123" t="s">
        <v>5</v>
      </c>
      <c r="H190" s="123"/>
      <c r="I190" s="123" t="s">
        <v>6</v>
      </c>
      <c r="J190" s="123"/>
      <c r="K190" s="123" t="s">
        <v>7</v>
      </c>
      <c r="L190" s="123"/>
      <c r="M190" s="123" t="s">
        <v>8</v>
      </c>
      <c r="N190" s="123"/>
    </row>
    <row r="191" spans="1:20" x14ac:dyDescent="0.25">
      <c r="C191" s="4" t="s">
        <v>9</v>
      </c>
      <c r="D191" s="5" t="s">
        <v>17</v>
      </c>
      <c r="E191" s="4" t="s">
        <v>9</v>
      </c>
      <c r="F191" s="5" t="s">
        <v>17</v>
      </c>
      <c r="G191" s="4" t="s">
        <v>9</v>
      </c>
      <c r="H191" s="5" t="s">
        <v>17</v>
      </c>
      <c r="I191" s="4" t="s">
        <v>9</v>
      </c>
      <c r="J191" s="5" t="s">
        <v>17</v>
      </c>
      <c r="K191" s="4" t="s">
        <v>9</v>
      </c>
      <c r="L191" s="5" t="s">
        <v>17</v>
      </c>
      <c r="M191" s="4" t="s">
        <v>9</v>
      </c>
      <c r="N191" s="5" t="s">
        <v>17</v>
      </c>
    </row>
    <row r="192" spans="1:20" x14ac:dyDescent="0.25">
      <c r="A192" t="s">
        <v>74</v>
      </c>
      <c r="B192" t="s">
        <v>272</v>
      </c>
      <c r="C192" s="3">
        <v>43945600000</v>
      </c>
      <c r="D192" s="3">
        <v>28102800000</v>
      </c>
      <c r="E192" s="3">
        <v>77576100</v>
      </c>
      <c r="F192" s="3">
        <v>63199900</v>
      </c>
      <c r="G192" s="3">
        <v>7331790000</v>
      </c>
      <c r="H192" s="3">
        <v>2964040000</v>
      </c>
      <c r="I192" s="3">
        <v>29218600</v>
      </c>
      <c r="J192" s="3">
        <v>16745900</v>
      </c>
      <c r="K192" s="3">
        <v>2933450400</v>
      </c>
      <c r="L192" s="3">
        <v>621489371</v>
      </c>
      <c r="M192" s="3">
        <v>38713930</v>
      </c>
      <c r="N192" s="3">
        <v>12651787.5</v>
      </c>
    </row>
    <row r="193" spans="1:20" x14ac:dyDescent="0.25">
      <c r="A193" t="s">
        <v>74</v>
      </c>
      <c r="B193" t="s">
        <v>273</v>
      </c>
      <c r="C193" s="3">
        <v>53717100000</v>
      </c>
      <c r="D193" s="3">
        <v>34336300000</v>
      </c>
      <c r="E193" s="3">
        <v>83738700</v>
      </c>
      <c r="F193" s="3">
        <v>63927200</v>
      </c>
      <c r="G193" s="3">
        <v>7683230000</v>
      </c>
      <c r="H193" s="3">
        <v>3225290000</v>
      </c>
      <c r="I193" s="3">
        <v>32369400</v>
      </c>
      <c r="J193" s="3">
        <v>23088400</v>
      </c>
      <c r="K193" s="3">
        <v>3215128760</v>
      </c>
      <c r="L193" s="3">
        <v>526927200</v>
      </c>
      <c r="M193" s="3">
        <v>46653246</v>
      </c>
      <c r="N193" s="3">
        <v>10646490</v>
      </c>
    </row>
    <row r="194" spans="1:20" x14ac:dyDescent="0.25">
      <c r="A194" t="s">
        <v>74</v>
      </c>
      <c r="B194" t="s">
        <v>274</v>
      </c>
      <c r="C194" s="3">
        <v>46206000000</v>
      </c>
      <c r="D194" s="3">
        <v>28228000000</v>
      </c>
      <c r="E194" s="3">
        <v>73983400</v>
      </c>
      <c r="F194" s="3">
        <v>61622500</v>
      </c>
      <c r="G194" s="3">
        <v>6672150000</v>
      </c>
      <c r="H194" s="3">
        <v>3015890000</v>
      </c>
      <c r="I194" s="3">
        <v>26251400</v>
      </c>
      <c r="J194" s="3">
        <v>19225300</v>
      </c>
      <c r="K194" s="3">
        <v>2617958348</v>
      </c>
      <c r="L194" s="3">
        <v>770195300</v>
      </c>
      <c r="M194" s="3">
        <v>40179080.700000003</v>
      </c>
      <c r="N194" s="3">
        <v>16228113</v>
      </c>
    </row>
    <row r="196" spans="1:20" x14ac:dyDescent="0.25">
      <c r="B196" s="1" t="s">
        <v>14</v>
      </c>
      <c r="C196" s="3">
        <f>AVERAGE(C192:C194)</f>
        <v>47956233333.333336</v>
      </c>
      <c r="D196" s="3">
        <f t="shared" ref="D196:N196" si="24">AVERAGE(D192:D194)</f>
        <v>30222366666.666668</v>
      </c>
      <c r="E196" s="3">
        <f t="shared" si="24"/>
        <v>78432733.333333328</v>
      </c>
      <c r="F196" s="3">
        <f t="shared" si="24"/>
        <v>62916533.333333336</v>
      </c>
      <c r="G196" s="3">
        <f t="shared" si="24"/>
        <v>7229056666.666667</v>
      </c>
      <c r="H196" s="3">
        <f t="shared" si="24"/>
        <v>3068406666.6666665</v>
      </c>
      <c r="I196" s="3">
        <f t="shared" si="24"/>
        <v>29279800</v>
      </c>
      <c r="J196" s="3">
        <f t="shared" si="24"/>
        <v>19686533.333333332</v>
      </c>
      <c r="K196" s="3">
        <f t="shared" si="24"/>
        <v>2922179169.3333335</v>
      </c>
      <c r="L196" s="3">
        <f t="shared" si="24"/>
        <v>639537290.33333337</v>
      </c>
      <c r="M196" s="3">
        <f t="shared" si="24"/>
        <v>41848752.233333334</v>
      </c>
      <c r="N196" s="3">
        <f t="shared" si="24"/>
        <v>13175463.5</v>
      </c>
    </row>
    <row r="197" spans="1:20" x14ac:dyDescent="0.25">
      <c r="B197" s="1" t="s">
        <v>15</v>
      </c>
      <c r="C197" s="3">
        <f>(STDEV(C192:C194)/SQRT(COUNT(C192:C194)))</f>
        <v>2953418392.4921832</v>
      </c>
      <c r="D197" s="3">
        <f t="shared" ref="D197:N197" si="25">(STDEV(D192:D194)/SQRT(COUNT(D192:D194)))</f>
        <v>2057284161.48842</v>
      </c>
      <c r="E197" s="3">
        <f t="shared" si="25"/>
        <v>2848498.7287653438</v>
      </c>
      <c r="F197" s="3">
        <f t="shared" si="25"/>
        <v>680228.64374986279</v>
      </c>
      <c r="G197" s="3">
        <f t="shared" si="25"/>
        <v>296359182.37466133</v>
      </c>
      <c r="H197" s="3">
        <f t="shared" si="25"/>
        <v>79856936.316000625</v>
      </c>
      <c r="I197" s="3">
        <f t="shared" si="25"/>
        <v>1766379.5439636786</v>
      </c>
      <c r="J197" s="3">
        <f t="shared" si="25"/>
        <v>1845388.7308038357</v>
      </c>
      <c r="K197" s="3">
        <f t="shared" si="25"/>
        <v>172480342.57330924</v>
      </c>
      <c r="L197" s="3">
        <f t="shared" si="25"/>
        <v>70802866.38171123</v>
      </c>
      <c r="M197" s="3">
        <f t="shared" si="25"/>
        <v>2439196.3778316933</v>
      </c>
      <c r="N197" s="3">
        <f t="shared" si="25"/>
        <v>1632411.941807199</v>
      </c>
    </row>
    <row r="199" spans="1:20" ht="16.5" thickBot="1" x14ac:dyDescent="0.3"/>
    <row r="200" spans="1:20" x14ac:dyDescent="0.25">
      <c r="A200" s="124" t="s">
        <v>78</v>
      </c>
      <c r="B200" s="125"/>
    </row>
    <row r="201" spans="1:20" ht="16.5" thickBot="1" x14ac:dyDescent="0.3">
      <c r="A201" s="126"/>
      <c r="B201" s="127"/>
    </row>
    <row r="202" spans="1:20" x14ac:dyDescent="0.25">
      <c r="A202" s="1" t="s">
        <v>1</v>
      </c>
      <c r="B202" s="1" t="s">
        <v>2</v>
      </c>
      <c r="C202" s="123" t="s">
        <v>3</v>
      </c>
      <c r="D202" s="123"/>
      <c r="E202" s="123"/>
      <c r="F202" s="123" t="s">
        <v>4</v>
      </c>
      <c r="G202" s="123"/>
      <c r="H202" s="123"/>
      <c r="I202" s="123" t="s">
        <v>5</v>
      </c>
      <c r="J202" s="123"/>
      <c r="K202" s="123"/>
      <c r="L202" s="123" t="s">
        <v>6</v>
      </c>
      <c r="M202" s="123"/>
      <c r="N202" s="123"/>
      <c r="O202" s="123" t="s">
        <v>7</v>
      </c>
      <c r="P202" s="123"/>
      <c r="Q202" s="123"/>
      <c r="R202" s="123" t="s">
        <v>8</v>
      </c>
      <c r="S202" s="123"/>
      <c r="T202" s="123"/>
    </row>
    <row r="203" spans="1:20" x14ac:dyDescent="0.25">
      <c r="C203" s="4" t="s">
        <v>9</v>
      </c>
      <c r="D203" s="5" t="s">
        <v>17</v>
      </c>
      <c r="E203" s="6" t="s">
        <v>22</v>
      </c>
      <c r="F203" s="4" t="s">
        <v>9</v>
      </c>
      <c r="G203" s="5" t="s">
        <v>17</v>
      </c>
      <c r="H203" s="6" t="s">
        <v>22</v>
      </c>
      <c r="I203" s="4" t="s">
        <v>9</v>
      </c>
      <c r="J203" s="5" t="s">
        <v>17</v>
      </c>
      <c r="K203" s="6" t="s">
        <v>22</v>
      </c>
      <c r="L203" s="4" t="s">
        <v>9</v>
      </c>
      <c r="M203" s="5" t="s">
        <v>17</v>
      </c>
      <c r="N203" s="6" t="s">
        <v>22</v>
      </c>
      <c r="O203" s="4" t="s">
        <v>9</v>
      </c>
      <c r="P203" s="5" t="s">
        <v>17</v>
      </c>
      <c r="Q203" s="6" t="s">
        <v>22</v>
      </c>
      <c r="R203" s="4" t="s">
        <v>9</v>
      </c>
      <c r="S203" s="5" t="s">
        <v>17</v>
      </c>
      <c r="T203" s="6" t="s">
        <v>22</v>
      </c>
    </row>
    <row r="204" spans="1:20" x14ac:dyDescent="0.25">
      <c r="A204" t="s">
        <v>74</v>
      </c>
      <c r="B204" t="s">
        <v>79</v>
      </c>
      <c r="C204" s="3">
        <v>61607700000</v>
      </c>
      <c r="D204" s="3">
        <v>44949100000</v>
      </c>
      <c r="E204" s="3">
        <v>41931700000</v>
      </c>
      <c r="F204" s="3">
        <v>115501000</v>
      </c>
      <c r="G204" s="3">
        <v>81759100</v>
      </c>
      <c r="H204" s="3">
        <v>76922300</v>
      </c>
      <c r="I204" s="3">
        <v>7938550000</v>
      </c>
      <c r="J204" s="3">
        <v>5262950000</v>
      </c>
      <c r="K204" s="3">
        <v>3280910000</v>
      </c>
      <c r="L204" s="3">
        <v>27748400</v>
      </c>
      <c r="M204" s="3">
        <v>25607900</v>
      </c>
      <c r="N204" s="3">
        <v>17448500</v>
      </c>
      <c r="O204" s="3">
        <v>2630906700</v>
      </c>
      <c r="P204" s="3">
        <v>1375449140</v>
      </c>
      <c r="Q204" s="3">
        <v>1169442703</v>
      </c>
      <c r="R204" s="3">
        <v>33704393</v>
      </c>
      <c r="S204" s="3">
        <v>26792157.600000001</v>
      </c>
      <c r="T204" s="3">
        <v>21374435</v>
      </c>
    </row>
    <row r="205" spans="1:20" x14ac:dyDescent="0.25">
      <c r="A205" t="s">
        <v>74</v>
      </c>
      <c r="B205" t="s">
        <v>80</v>
      </c>
      <c r="C205" s="3">
        <v>66500500000</v>
      </c>
      <c r="D205" s="3">
        <v>42347900000</v>
      </c>
      <c r="E205" s="3">
        <v>31507100000</v>
      </c>
      <c r="F205" s="3">
        <v>101751000</v>
      </c>
      <c r="G205" s="3">
        <v>74769600</v>
      </c>
      <c r="H205" s="3">
        <v>66030200</v>
      </c>
      <c r="I205" s="3">
        <v>9619380000</v>
      </c>
      <c r="J205" s="3">
        <v>7264390000</v>
      </c>
      <c r="K205" s="3">
        <v>5600470000</v>
      </c>
      <c r="L205" s="3">
        <v>35677500</v>
      </c>
      <c r="M205" s="3">
        <v>36708800</v>
      </c>
      <c r="N205" s="3">
        <v>27863900</v>
      </c>
      <c r="O205" s="3">
        <v>2389674860</v>
      </c>
      <c r="P205" s="3">
        <v>1554258550</v>
      </c>
      <c r="Q205" s="3">
        <v>881878290</v>
      </c>
      <c r="R205" s="3">
        <v>38004783.299999997</v>
      </c>
      <c r="S205" s="3">
        <v>31365051</v>
      </c>
      <c r="T205" s="3">
        <v>16786004</v>
      </c>
    </row>
    <row r="207" spans="1:20" x14ac:dyDescent="0.25">
      <c r="B207" s="1" t="s">
        <v>14</v>
      </c>
      <c r="C207" s="3">
        <f>+AVERAGE(C204:C205)</f>
        <v>64054100000</v>
      </c>
      <c r="D207" s="3">
        <f t="shared" ref="D207:T207" si="26">+AVERAGE(D204:D205)</f>
        <v>43648500000</v>
      </c>
      <c r="E207" s="3">
        <f t="shared" si="26"/>
        <v>36719400000</v>
      </c>
      <c r="F207" s="3">
        <f t="shared" si="26"/>
        <v>108626000</v>
      </c>
      <c r="G207" s="3">
        <f t="shared" si="26"/>
        <v>78264350</v>
      </c>
      <c r="H207" s="3">
        <f t="shared" si="26"/>
        <v>71476250</v>
      </c>
      <c r="I207" s="3">
        <f t="shared" si="26"/>
        <v>8778965000</v>
      </c>
      <c r="J207" s="3">
        <f t="shared" si="26"/>
        <v>6263670000</v>
      </c>
      <c r="K207" s="3">
        <f t="shared" si="26"/>
        <v>4440690000</v>
      </c>
      <c r="L207" s="3">
        <f t="shared" si="26"/>
        <v>31712950</v>
      </c>
      <c r="M207" s="3">
        <f t="shared" si="26"/>
        <v>31158350</v>
      </c>
      <c r="N207" s="3">
        <f t="shared" si="26"/>
        <v>22656200</v>
      </c>
      <c r="O207" s="3">
        <f t="shared" si="26"/>
        <v>2510290780</v>
      </c>
      <c r="P207" s="3">
        <f t="shared" si="26"/>
        <v>1464853845</v>
      </c>
      <c r="Q207" s="3">
        <f t="shared" si="26"/>
        <v>1025660496.5</v>
      </c>
      <c r="R207" s="3">
        <f t="shared" si="26"/>
        <v>35854588.149999999</v>
      </c>
      <c r="S207" s="3">
        <f t="shared" si="26"/>
        <v>29078604.300000001</v>
      </c>
      <c r="T207" s="3">
        <f t="shared" si="26"/>
        <v>19080219.5</v>
      </c>
    </row>
    <row r="208" spans="1:20" x14ac:dyDescent="0.25">
      <c r="B208" s="1" t="s">
        <v>15</v>
      </c>
      <c r="C208" s="3">
        <f>(STDEV(C204:C205)/SQRT(COUNT(C204:C205)))</f>
        <v>2446399999.9999995</v>
      </c>
      <c r="D208" s="3">
        <f t="shared" ref="D208:T208" si="27">(STDEV(D204:D205)/SQRT(COUNT(D204:D205)))</f>
        <v>1300600000</v>
      </c>
      <c r="E208" s="3">
        <f t="shared" si="27"/>
        <v>5212299999.9999981</v>
      </c>
      <c r="F208" s="3">
        <f t="shared" si="27"/>
        <v>6874999.9999999991</v>
      </c>
      <c r="G208" s="3">
        <f t="shared" si="27"/>
        <v>3494750</v>
      </c>
      <c r="H208" s="3">
        <f t="shared" si="27"/>
        <v>5446050</v>
      </c>
      <c r="I208" s="3">
        <f t="shared" si="27"/>
        <v>840414999.99999988</v>
      </c>
      <c r="J208" s="3">
        <f t="shared" si="27"/>
        <v>1000719999.9999999</v>
      </c>
      <c r="K208" s="3">
        <f t="shared" si="27"/>
        <v>1159779999.9999995</v>
      </c>
      <c r="L208" s="3">
        <f t="shared" si="27"/>
        <v>3964550</v>
      </c>
      <c r="M208" s="3">
        <f t="shared" si="27"/>
        <v>5550450</v>
      </c>
      <c r="N208" s="3">
        <f t="shared" si="27"/>
        <v>5207700</v>
      </c>
      <c r="O208" s="3">
        <f t="shared" si="27"/>
        <v>120615920</v>
      </c>
      <c r="P208" s="3">
        <f t="shared" si="27"/>
        <v>89404705</v>
      </c>
      <c r="Q208" s="3">
        <f t="shared" si="27"/>
        <v>143782206.50000021</v>
      </c>
      <c r="R208" s="3">
        <f t="shared" si="27"/>
        <v>2150195.149999998</v>
      </c>
      <c r="S208" s="3">
        <f t="shared" si="27"/>
        <v>2286446.6999999993</v>
      </c>
      <c r="T208" s="3">
        <f t="shared" si="27"/>
        <v>2294215.5</v>
      </c>
    </row>
    <row r="210" spans="1:1" x14ac:dyDescent="0.25">
      <c r="A210" s="1"/>
    </row>
    <row r="211" spans="1:1" x14ac:dyDescent="0.25">
      <c r="A211" s="3"/>
    </row>
    <row r="212" spans="1:1" x14ac:dyDescent="0.25">
      <c r="A212" s="1"/>
    </row>
    <row r="213" spans="1:1" x14ac:dyDescent="0.25">
      <c r="A213" s="3"/>
    </row>
  </sheetData>
  <mergeCells count="112">
    <mergeCell ref="O87:T87"/>
    <mergeCell ref="A188:B189"/>
    <mergeCell ref="C202:E202"/>
    <mergeCell ref="F202:H202"/>
    <mergeCell ref="I202:K202"/>
    <mergeCell ref="L202:N202"/>
    <mergeCell ref="O178:Q178"/>
    <mergeCell ref="R178:T178"/>
    <mergeCell ref="C180:N180"/>
    <mergeCell ref="O181:T182"/>
    <mergeCell ref="O202:Q202"/>
    <mergeCell ref="R202:T202"/>
    <mergeCell ref="A200:B201"/>
    <mergeCell ref="C190:D190"/>
    <mergeCell ref="E190:F190"/>
    <mergeCell ref="G190:H190"/>
    <mergeCell ref="I190:J190"/>
    <mergeCell ref="K190:L190"/>
    <mergeCell ref="M190:N190"/>
    <mergeCell ref="I178:K178"/>
    <mergeCell ref="L178:N178"/>
    <mergeCell ref="K153:L153"/>
    <mergeCell ref="A164:B165"/>
    <mergeCell ref="A176:B177"/>
    <mergeCell ref="C178:E178"/>
    <mergeCell ref="F178:H178"/>
    <mergeCell ref="M153:N153"/>
    <mergeCell ref="A151:B152"/>
    <mergeCell ref="C153:D153"/>
    <mergeCell ref="E153:F153"/>
    <mergeCell ref="G153:H153"/>
    <mergeCell ref="I153:J153"/>
    <mergeCell ref="G170:H170"/>
    <mergeCell ref="C169:D170"/>
    <mergeCell ref="A139:B140"/>
    <mergeCell ref="C141:D141"/>
    <mergeCell ref="E141:F141"/>
    <mergeCell ref="G141:H141"/>
    <mergeCell ref="I141:J141"/>
    <mergeCell ref="K141:L141"/>
    <mergeCell ref="M141:N141"/>
    <mergeCell ref="K127:L127"/>
    <mergeCell ref="K130:N133"/>
    <mergeCell ref="F95:H95"/>
    <mergeCell ref="I95:K95"/>
    <mergeCell ref="A125:B126"/>
    <mergeCell ref="C127:D127"/>
    <mergeCell ref="E127:F127"/>
    <mergeCell ref="G127:H127"/>
    <mergeCell ref="I127:J127"/>
    <mergeCell ref="W106:Z106"/>
    <mergeCell ref="S108:Z112"/>
    <mergeCell ref="A115:B116"/>
    <mergeCell ref="C117:D117"/>
    <mergeCell ref="E117:F117"/>
    <mergeCell ref="G117:H117"/>
    <mergeCell ref="I117:J117"/>
    <mergeCell ref="K117:L117"/>
    <mergeCell ref="M117:N117"/>
    <mergeCell ref="S106:V106"/>
    <mergeCell ref="M127:N127"/>
    <mergeCell ref="L95:N95"/>
    <mergeCell ref="O95:Q95"/>
    <mergeCell ref="R95:T95"/>
    <mergeCell ref="L33:N33"/>
    <mergeCell ref="I20:J20"/>
    <mergeCell ref="A104:B105"/>
    <mergeCell ref="C106:F106"/>
    <mergeCell ref="G106:J106"/>
    <mergeCell ref="K106:N106"/>
    <mergeCell ref="O106:R106"/>
    <mergeCell ref="W50:Z50"/>
    <mergeCell ref="A68:B69"/>
    <mergeCell ref="C70:D70"/>
    <mergeCell ref="E70:F70"/>
    <mergeCell ref="G70:H70"/>
    <mergeCell ref="I70:J70"/>
    <mergeCell ref="K70:L70"/>
    <mergeCell ref="M70:N70"/>
    <mergeCell ref="A81:B82"/>
    <mergeCell ref="C83:E83"/>
    <mergeCell ref="F83:H83"/>
    <mergeCell ref="I83:K83"/>
    <mergeCell ref="L83:N83"/>
    <mergeCell ref="O83:Q83"/>
    <mergeCell ref="R83:T83"/>
    <mergeCell ref="A93:B94"/>
    <mergeCell ref="C95:E95"/>
    <mergeCell ref="A61:B62"/>
    <mergeCell ref="C63:F63"/>
    <mergeCell ref="G63:J63"/>
    <mergeCell ref="K63:N63"/>
    <mergeCell ref="O63:R63"/>
    <mergeCell ref="A4:B5"/>
    <mergeCell ref="A18:B19"/>
    <mergeCell ref="C20:D20"/>
    <mergeCell ref="E20:F20"/>
    <mergeCell ref="G20:H20"/>
    <mergeCell ref="O33:Q33"/>
    <mergeCell ref="R33:T33"/>
    <mergeCell ref="A48:B49"/>
    <mergeCell ref="C50:F50"/>
    <mergeCell ref="G50:J50"/>
    <mergeCell ref="K50:N50"/>
    <mergeCell ref="O50:R50"/>
    <mergeCell ref="S50:V50"/>
    <mergeCell ref="K20:L20"/>
    <mergeCell ref="M20:N20"/>
    <mergeCell ref="A31:B32"/>
    <mergeCell ref="C33:E33"/>
    <mergeCell ref="F33:H33"/>
    <mergeCell ref="I33:K33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83"/>
  <sheetViews>
    <sheetView topLeftCell="A141" zoomScale="80" zoomScaleNormal="80" workbookViewId="0">
      <selection activeCell="G150" sqref="G150"/>
    </sheetView>
  </sheetViews>
  <sheetFormatPr defaultColWidth="11" defaultRowHeight="15.75" x14ac:dyDescent="0.25"/>
  <cols>
    <col min="2" max="2" width="30.625" customWidth="1"/>
  </cols>
  <sheetData>
    <row r="1" spans="1:6" x14ac:dyDescent="0.25">
      <c r="A1" s="124" t="s">
        <v>0</v>
      </c>
      <c r="B1" s="125"/>
    </row>
    <row r="2" spans="1:6" ht="16.5" thickBot="1" x14ac:dyDescent="0.3">
      <c r="A2" s="126"/>
      <c r="B2" s="127"/>
    </row>
    <row r="3" spans="1:6" x14ac:dyDescent="0.25">
      <c r="A3" s="1" t="s">
        <v>1</v>
      </c>
      <c r="B3" s="1" t="s">
        <v>2</v>
      </c>
      <c r="C3" s="1" t="s">
        <v>151</v>
      </c>
      <c r="D3" s="1"/>
      <c r="E3" s="1"/>
      <c r="F3" s="1"/>
    </row>
    <row r="4" spans="1:6" x14ac:dyDescent="0.25">
      <c r="C4" s="45" t="s">
        <v>9</v>
      </c>
      <c r="D4" s="12"/>
      <c r="E4" s="12"/>
      <c r="F4" s="12"/>
    </row>
    <row r="5" spans="1:6" x14ac:dyDescent="0.25">
      <c r="A5" t="s">
        <v>74</v>
      </c>
      <c r="B5" t="s">
        <v>10</v>
      </c>
      <c r="C5" s="46">
        <v>1</v>
      </c>
      <c r="D5" s="3"/>
      <c r="E5" s="3"/>
      <c r="F5" s="3"/>
    </row>
    <row r="6" spans="1:6" x14ac:dyDescent="0.25">
      <c r="A6" t="s">
        <v>74</v>
      </c>
      <c r="B6" t="s">
        <v>11</v>
      </c>
      <c r="C6" s="46">
        <v>6</v>
      </c>
      <c r="D6" s="3"/>
      <c r="E6" s="3"/>
      <c r="F6" s="3"/>
    </row>
    <row r="7" spans="1:6" x14ac:dyDescent="0.25">
      <c r="A7" t="s">
        <v>74</v>
      </c>
      <c r="B7" t="s">
        <v>12</v>
      </c>
      <c r="C7" s="46">
        <v>3</v>
      </c>
      <c r="D7" s="3"/>
      <c r="E7" s="3"/>
      <c r="F7" s="3"/>
    </row>
    <row r="8" spans="1:6" x14ac:dyDescent="0.25">
      <c r="A8" t="s">
        <v>74</v>
      </c>
      <c r="B8" t="s">
        <v>13</v>
      </c>
      <c r="C8" s="46">
        <v>1</v>
      </c>
      <c r="D8" s="3"/>
      <c r="E8" s="3"/>
      <c r="F8" s="3"/>
    </row>
    <row r="9" spans="1:6" x14ac:dyDescent="0.25">
      <c r="A9" s="12"/>
      <c r="C9" s="3"/>
      <c r="D9" s="3"/>
      <c r="E9" s="3"/>
      <c r="F9" s="3"/>
    </row>
    <row r="10" spans="1:6" x14ac:dyDescent="0.25">
      <c r="B10" s="1" t="s">
        <v>14</v>
      </c>
      <c r="C10" s="40">
        <f t="shared" ref="C10" si="0">AVERAGE(C5:C8)</f>
        <v>2.75</v>
      </c>
      <c r="D10" s="3"/>
      <c r="E10" s="3"/>
      <c r="F10" s="3"/>
    </row>
    <row r="11" spans="1:6" x14ac:dyDescent="0.25">
      <c r="B11" s="1" t="s">
        <v>15</v>
      </c>
      <c r="C11" s="40">
        <f t="shared" ref="C11" si="1">(STDEV(C5:C8)/SQRT(COUNT(C5:C8)))</f>
        <v>1.181453906563152</v>
      </c>
      <c r="D11" s="3"/>
      <c r="E11" s="3"/>
      <c r="F11" s="3"/>
    </row>
    <row r="14" spans="1:6" ht="16.5" thickBot="1" x14ac:dyDescent="0.3"/>
    <row r="15" spans="1:6" x14ac:dyDescent="0.25">
      <c r="A15" s="124" t="s">
        <v>16</v>
      </c>
      <c r="B15" s="125"/>
    </row>
    <row r="16" spans="1:6" ht="16.5" thickBot="1" x14ac:dyDescent="0.3">
      <c r="A16" s="126"/>
      <c r="B16" s="127"/>
    </row>
    <row r="17" spans="1:6" x14ac:dyDescent="0.25">
      <c r="A17" s="1" t="s">
        <v>1</v>
      </c>
      <c r="B17" s="1" t="s">
        <v>2</v>
      </c>
      <c r="C17" s="123" t="s">
        <v>151</v>
      </c>
      <c r="D17" s="123"/>
      <c r="E17" s="132"/>
      <c r="F17" s="132"/>
    </row>
    <row r="18" spans="1:6" x14ac:dyDescent="0.25">
      <c r="C18" s="44" t="s">
        <v>9</v>
      </c>
      <c r="D18" s="87" t="s">
        <v>168</v>
      </c>
      <c r="E18" s="13"/>
      <c r="F18" s="13"/>
    </row>
    <row r="19" spans="1:6" x14ac:dyDescent="0.25">
      <c r="A19" t="s">
        <v>182</v>
      </c>
      <c r="B19" t="s">
        <v>18</v>
      </c>
      <c r="C19" s="46">
        <v>1</v>
      </c>
      <c r="D19" s="46">
        <v>2</v>
      </c>
      <c r="E19" s="42"/>
      <c r="F19" s="42"/>
    </row>
    <row r="20" spans="1:6" x14ac:dyDescent="0.25">
      <c r="A20" t="s">
        <v>182</v>
      </c>
      <c r="B20" t="s">
        <v>152</v>
      </c>
      <c r="C20" s="46">
        <v>1</v>
      </c>
      <c r="D20" s="46">
        <v>1</v>
      </c>
      <c r="E20" s="42"/>
      <c r="F20" s="42"/>
    </row>
    <row r="21" spans="1:6" x14ac:dyDescent="0.25">
      <c r="A21" t="s">
        <v>182</v>
      </c>
      <c r="B21" t="s">
        <v>20</v>
      </c>
      <c r="C21" s="46">
        <v>1</v>
      </c>
      <c r="D21" s="46">
        <v>3</v>
      </c>
      <c r="E21" s="42"/>
      <c r="F21" s="42"/>
    </row>
    <row r="22" spans="1:6" x14ac:dyDescent="0.25">
      <c r="A22" t="s">
        <v>182</v>
      </c>
      <c r="B22" t="s">
        <v>153</v>
      </c>
      <c r="C22" s="46">
        <v>1</v>
      </c>
      <c r="D22" s="46">
        <v>2</v>
      </c>
      <c r="E22" s="42"/>
      <c r="F22" s="42"/>
    </row>
    <row r="23" spans="1:6" x14ac:dyDescent="0.25">
      <c r="E23" s="12"/>
      <c r="F23" s="12"/>
    </row>
    <row r="24" spans="1:6" x14ac:dyDescent="0.25">
      <c r="B24" s="1" t="s">
        <v>14</v>
      </c>
      <c r="C24" s="40">
        <f>AVERAGE(C19:C22)</f>
        <v>1</v>
      </c>
      <c r="D24" s="40">
        <f t="shared" ref="D24" si="2">AVERAGE(D19:D22)</f>
        <v>2</v>
      </c>
      <c r="E24" s="42"/>
      <c r="F24" s="42"/>
    </row>
    <row r="25" spans="1:6" x14ac:dyDescent="0.25">
      <c r="B25" s="1" t="s">
        <v>15</v>
      </c>
      <c r="C25" s="40">
        <f t="shared" ref="C25:D25" si="3">(STDEV(C19:C22)/SQRT(COUNT(C19:C22)))</f>
        <v>0</v>
      </c>
      <c r="D25" s="40">
        <f t="shared" si="3"/>
        <v>0.40824829046386302</v>
      </c>
      <c r="E25" s="42"/>
      <c r="F25" s="42"/>
    </row>
    <row r="27" spans="1:6" ht="16.5" thickBot="1" x14ac:dyDescent="0.3"/>
    <row r="28" spans="1:6" x14ac:dyDescent="0.25">
      <c r="A28" s="124" t="s">
        <v>21</v>
      </c>
      <c r="B28" s="125"/>
    </row>
    <row r="29" spans="1:6" ht="16.5" thickBot="1" x14ac:dyDescent="0.3">
      <c r="A29" s="126"/>
      <c r="B29" s="127"/>
    </row>
    <row r="30" spans="1:6" x14ac:dyDescent="0.25">
      <c r="A30" s="1" t="s">
        <v>1</v>
      </c>
      <c r="B30" s="1" t="s">
        <v>2</v>
      </c>
      <c r="C30" s="123" t="s">
        <v>151</v>
      </c>
      <c r="D30" s="123"/>
      <c r="E30" s="123"/>
      <c r="F30" s="36"/>
    </row>
    <row r="31" spans="1:6" x14ac:dyDescent="0.25">
      <c r="C31" s="4" t="s">
        <v>9</v>
      </c>
      <c r="D31" s="5" t="s">
        <v>169</v>
      </c>
      <c r="E31" s="6" t="s">
        <v>168</v>
      </c>
      <c r="F31" s="13"/>
    </row>
    <row r="32" spans="1:6" x14ac:dyDescent="0.25">
      <c r="A32" s="12" t="s">
        <v>178</v>
      </c>
      <c r="B32" t="s">
        <v>23</v>
      </c>
      <c r="C32" s="46">
        <v>1</v>
      </c>
      <c r="D32" s="46">
        <v>1</v>
      </c>
      <c r="E32" s="46">
        <v>1</v>
      </c>
      <c r="F32" s="3"/>
    </row>
    <row r="33" spans="1:6" x14ac:dyDescent="0.25">
      <c r="A33" s="12" t="s">
        <v>178</v>
      </c>
      <c r="B33" t="s">
        <v>24</v>
      </c>
      <c r="C33" s="46">
        <v>2</v>
      </c>
      <c r="D33" s="46">
        <v>1</v>
      </c>
      <c r="E33" s="46">
        <v>1</v>
      </c>
      <c r="F33" s="3"/>
    </row>
    <row r="34" spans="1:6" x14ac:dyDescent="0.25">
      <c r="A34" s="12" t="s">
        <v>178</v>
      </c>
      <c r="B34" t="s">
        <v>25</v>
      </c>
      <c r="C34" s="46">
        <v>1</v>
      </c>
      <c r="D34" s="46">
        <v>1</v>
      </c>
      <c r="E34" s="46">
        <v>1</v>
      </c>
      <c r="F34" s="3"/>
    </row>
    <row r="35" spans="1:6" x14ac:dyDescent="0.25">
      <c r="A35" s="12" t="s">
        <v>178</v>
      </c>
      <c r="B35" s="94" t="s">
        <v>26</v>
      </c>
      <c r="C35" s="100">
        <v>1</v>
      </c>
      <c r="D35" s="100">
        <v>1</v>
      </c>
      <c r="E35" s="100">
        <v>1</v>
      </c>
      <c r="F35" s="3"/>
    </row>
    <row r="36" spans="1:6" x14ac:dyDescent="0.25">
      <c r="A36" s="99" t="s">
        <v>74</v>
      </c>
      <c r="B36" s="94" t="s">
        <v>27</v>
      </c>
      <c r="C36" s="100">
        <v>2</v>
      </c>
      <c r="D36" s="100">
        <v>1</v>
      </c>
      <c r="E36" s="100">
        <v>2</v>
      </c>
      <c r="F36" s="3"/>
    </row>
    <row r="37" spans="1:6" x14ac:dyDescent="0.25">
      <c r="A37" s="99" t="s">
        <v>74</v>
      </c>
      <c r="B37" s="94" t="s">
        <v>28</v>
      </c>
      <c r="C37" s="100">
        <v>1</v>
      </c>
      <c r="D37" s="100">
        <v>3</v>
      </c>
      <c r="E37" s="100">
        <v>1</v>
      </c>
      <c r="F37" s="3"/>
    </row>
    <row r="38" spans="1:6" x14ac:dyDescent="0.25">
      <c r="A38" s="99" t="s">
        <v>74</v>
      </c>
      <c r="B38" s="94" t="s">
        <v>29</v>
      </c>
      <c r="C38" s="100">
        <v>1</v>
      </c>
      <c r="D38" s="100">
        <v>1</v>
      </c>
      <c r="E38" s="100">
        <v>1</v>
      </c>
      <c r="F38" s="3"/>
    </row>
    <row r="39" spans="1:6" x14ac:dyDescent="0.25">
      <c r="A39" s="99" t="s">
        <v>74</v>
      </c>
      <c r="B39" s="94" t="s">
        <v>30</v>
      </c>
      <c r="C39" s="100">
        <v>3</v>
      </c>
      <c r="D39" s="100">
        <v>1</v>
      </c>
      <c r="E39" s="100">
        <v>4</v>
      </c>
      <c r="F39" s="3"/>
    </row>
    <row r="40" spans="1:6" x14ac:dyDescent="0.25">
      <c r="A40" s="94"/>
      <c r="B40" s="94"/>
      <c r="C40" s="94"/>
      <c r="D40" s="94"/>
      <c r="E40" s="94"/>
    </row>
    <row r="41" spans="1:6" x14ac:dyDescent="0.25">
      <c r="A41" s="94"/>
      <c r="B41" s="101" t="s">
        <v>14</v>
      </c>
      <c r="C41" s="102">
        <f>AVERAGE(C32:C39)</f>
        <v>1.5</v>
      </c>
      <c r="D41" s="102">
        <f t="shared" ref="D41:E41" si="4">AVERAGE(D32:D39)</f>
        <v>1.25</v>
      </c>
      <c r="E41" s="102">
        <f t="shared" si="4"/>
        <v>1.5</v>
      </c>
      <c r="F41" s="3"/>
    </row>
    <row r="42" spans="1:6" x14ac:dyDescent="0.25">
      <c r="A42" s="94"/>
      <c r="B42" s="101" t="s">
        <v>15</v>
      </c>
      <c r="C42" s="102">
        <f t="shared" ref="C42:E42" si="5">(STDEV(C32:C39)/SQRT(COUNT(C32:C39)))</f>
        <v>0.26726124191242434</v>
      </c>
      <c r="D42" s="102">
        <f t="shared" si="5"/>
        <v>0.25</v>
      </c>
      <c r="E42" s="102">
        <f t="shared" si="5"/>
        <v>0.3779644730092272</v>
      </c>
      <c r="F42" s="3"/>
    </row>
    <row r="44" spans="1:6" ht="16.5" thickBot="1" x14ac:dyDescent="0.3"/>
    <row r="45" spans="1:6" x14ac:dyDescent="0.25">
      <c r="A45" s="124" t="s">
        <v>31</v>
      </c>
      <c r="B45" s="125"/>
    </row>
    <row r="46" spans="1:6" ht="16.5" thickBot="1" x14ac:dyDescent="0.3">
      <c r="A46" s="126"/>
      <c r="B46" s="127"/>
    </row>
    <row r="47" spans="1:6" x14ac:dyDescent="0.25">
      <c r="A47" s="1" t="s">
        <v>1</v>
      </c>
      <c r="B47" s="1" t="s">
        <v>2</v>
      </c>
      <c r="C47" s="123" t="s">
        <v>151</v>
      </c>
      <c r="D47" s="123"/>
      <c r="E47" s="123"/>
      <c r="F47" s="123"/>
    </row>
    <row r="48" spans="1:6" x14ac:dyDescent="0.25">
      <c r="C48" s="4" t="s">
        <v>9</v>
      </c>
      <c r="D48" s="5" t="s">
        <v>17</v>
      </c>
      <c r="E48" s="6" t="s">
        <v>22</v>
      </c>
      <c r="F48" s="1" t="s">
        <v>32</v>
      </c>
    </row>
    <row r="49" spans="1:6" x14ac:dyDescent="0.25">
      <c r="A49" s="99" t="s">
        <v>74</v>
      </c>
      <c r="B49" t="s">
        <v>33</v>
      </c>
      <c r="C49" s="46">
        <v>1</v>
      </c>
      <c r="D49" s="46">
        <v>1</v>
      </c>
      <c r="E49" s="46">
        <v>1</v>
      </c>
      <c r="F49" s="46">
        <v>1</v>
      </c>
    </row>
    <row r="50" spans="1:6" x14ac:dyDescent="0.25">
      <c r="A50" s="99" t="s">
        <v>74</v>
      </c>
      <c r="B50" t="s">
        <v>35</v>
      </c>
      <c r="C50" s="46">
        <v>1</v>
      </c>
      <c r="D50" s="46">
        <v>1</v>
      </c>
      <c r="E50" s="46">
        <v>1</v>
      </c>
      <c r="F50" s="46">
        <v>1</v>
      </c>
    </row>
    <row r="51" spans="1:6" x14ac:dyDescent="0.25">
      <c r="A51" s="99" t="s">
        <v>74</v>
      </c>
      <c r="B51" t="s">
        <v>36</v>
      </c>
      <c r="C51" s="46">
        <v>1</v>
      </c>
      <c r="D51" s="46">
        <v>1</v>
      </c>
      <c r="E51" s="46">
        <v>1</v>
      </c>
      <c r="F51" s="46">
        <v>1</v>
      </c>
    </row>
    <row r="52" spans="1:6" x14ac:dyDescent="0.25">
      <c r="A52" s="99" t="s">
        <v>74</v>
      </c>
      <c r="B52" t="s">
        <v>37</v>
      </c>
      <c r="C52" s="46">
        <v>1</v>
      </c>
      <c r="D52" s="46">
        <v>1</v>
      </c>
      <c r="E52" s="46">
        <v>1</v>
      </c>
      <c r="F52" s="46">
        <v>1</v>
      </c>
    </row>
    <row r="53" spans="1:6" x14ac:dyDescent="0.25">
      <c r="C53" s="46"/>
      <c r="D53" s="46"/>
      <c r="E53" s="46"/>
      <c r="F53" s="46"/>
    </row>
    <row r="54" spans="1:6" x14ac:dyDescent="0.25">
      <c r="B54" s="1" t="s">
        <v>14</v>
      </c>
      <c r="C54" s="46">
        <f>AVERAGE(C49:C52)</f>
        <v>1</v>
      </c>
      <c r="D54" s="46">
        <f t="shared" ref="D54:F54" si="6">AVERAGE(D49:D52)</f>
        <v>1</v>
      </c>
      <c r="E54" s="46">
        <f t="shared" si="6"/>
        <v>1</v>
      </c>
      <c r="F54" s="46">
        <f t="shared" si="6"/>
        <v>1</v>
      </c>
    </row>
    <row r="55" spans="1:6" x14ac:dyDescent="0.25">
      <c r="B55" s="1" t="s">
        <v>15</v>
      </c>
      <c r="C55" s="46">
        <f>(STDEV(C49:C52)/SQRT(COUNT(C49:C52)))</f>
        <v>0</v>
      </c>
      <c r="D55" s="46">
        <f t="shared" ref="D55:F55" si="7">(STDEV(D49:D52)/SQRT(COUNT(D49:D52)))</f>
        <v>0</v>
      </c>
      <c r="E55" s="46">
        <f t="shared" si="7"/>
        <v>0</v>
      </c>
      <c r="F55" s="46">
        <f t="shared" si="7"/>
        <v>0</v>
      </c>
    </row>
    <row r="57" spans="1:6" ht="16.5" thickBot="1" x14ac:dyDescent="0.3"/>
    <row r="58" spans="1:6" x14ac:dyDescent="0.25">
      <c r="A58" s="124" t="s">
        <v>38</v>
      </c>
      <c r="B58" s="125"/>
    </row>
    <row r="59" spans="1:6" ht="16.5" thickBot="1" x14ac:dyDescent="0.3">
      <c r="A59" s="126"/>
      <c r="B59" s="127"/>
    </row>
    <row r="60" spans="1:6" x14ac:dyDescent="0.25">
      <c r="A60" s="1" t="s">
        <v>1</v>
      </c>
      <c r="B60" s="1" t="s">
        <v>2</v>
      </c>
      <c r="C60" s="123" t="s">
        <v>151</v>
      </c>
      <c r="D60" s="123"/>
      <c r="E60" s="123"/>
      <c r="F60" s="123"/>
    </row>
    <row r="61" spans="1:6" x14ac:dyDescent="0.25">
      <c r="C61" s="4" t="s">
        <v>9</v>
      </c>
      <c r="D61" s="5" t="s">
        <v>17</v>
      </c>
      <c r="E61" s="13"/>
      <c r="F61" s="13"/>
    </row>
    <row r="62" spans="1:6" x14ac:dyDescent="0.25">
      <c r="A62" t="s">
        <v>180</v>
      </c>
      <c r="B62" t="s">
        <v>39</v>
      </c>
      <c r="C62" s="46">
        <v>1</v>
      </c>
      <c r="D62" s="46">
        <v>3</v>
      </c>
      <c r="E62" s="3"/>
      <c r="F62" s="3"/>
    </row>
    <row r="63" spans="1:6" x14ac:dyDescent="0.25">
      <c r="A63" t="s">
        <v>180</v>
      </c>
      <c r="B63" t="s">
        <v>40</v>
      </c>
      <c r="C63" s="46">
        <v>1</v>
      </c>
      <c r="D63" s="46">
        <v>2</v>
      </c>
      <c r="E63" s="3"/>
      <c r="F63" s="3"/>
    </row>
    <row r="64" spans="1:6" x14ac:dyDescent="0.25">
      <c r="A64" t="s">
        <v>180</v>
      </c>
      <c r="B64" t="s">
        <v>41</v>
      </c>
      <c r="C64" s="46">
        <v>1</v>
      </c>
      <c r="D64" s="46">
        <v>5</v>
      </c>
      <c r="E64" s="3"/>
      <c r="F64" s="3"/>
    </row>
    <row r="65" spans="1:6" x14ac:dyDescent="0.25">
      <c r="A65" t="s">
        <v>180</v>
      </c>
      <c r="B65" t="s">
        <v>42</v>
      </c>
      <c r="C65" s="46">
        <v>2</v>
      </c>
      <c r="D65" s="46">
        <v>2</v>
      </c>
      <c r="E65" s="3"/>
      <c r="F65" s="3"/>
    </row>
    <row r="67" spans="1:6" x14ac:dyDescent="0.25">
      <c r="B67" s="1" t="s">
        <v>14</v>
      </c>
      <c r="C67" s="40">
        <f>AVERAGE(C62:C65)</f>
        <v>1.25</v>
      </c>
      <c r="D67" s="40">
        <f t="shared" ref="D67" si="8">AVERAGE(D62:D65)</f>
        <v>3</v>
      </c>
      <c r="E67" s="3"/>
      <c r="F67" s="3"/>
    </row>
    <row r="68" spans="1:6" x14ac:dyDescent="0.25">
      <c r="B68" s="1" t="s">
        <v>15</v>
      </c>
      <c r="C68" s="40">
        <f t="shared" ref="C68:D68" si="9">(STDEV(C62:C65)/SQRT(COUNT(C62:C65)))</f>
        <v>0.25</v>
      </c>
      <c r="D68" s="40">
        <f t="shared" si="9"/>
        <v>0.70710678118654757</v>
      </c>
      <c r="E68" s="3"/>
      <c r="F68" s="3"/>
    </row>
    <row r="69" spans="1:6" x14ac:dyDescent="0.25">
      <c r="B69" s="1"/>
      <c r="C69" s="3"/>
      <c r="D69" s="3"/>
      <c r="E69" s="3"/>
      <c r="F69" s="3"/>
    </row>
    <row r="70" spans="1:6" ht="16.5" thickBot="1" x14ac:dyDescent="0.3">
      <c r="B70" s="1"/>
      <c r="C70" s="3"/>
      <c r="D70" s="3"/>
      <c r="E70" s="3"/>
      <c r="F70" s="3"/>
    </row>
    <row r="71" spans="1:6" x14ac:dyDescent="0.25">
      <c r="A71" s="124" t="s">
        <v>181</v>
      </c>
      <c r="B71" s="125"/>
      <c r="C71" s="3"/>
      <c r="D71" s="3"/>
      <c r="E71" s="3"/>
      <c r="F71" s="3"/>
    </row>
    <row r="72" spans="1:6" ht="16.5" thickBot="1" x14ac:dyDescent="0.3">
      <c r="A72" s="126"/>
      <c r="B72" s="127"/>
      <c r="C72" s="3"/>
      <c r="D72" s="3"/>
      <c r="E72" s="3"/>
      <c r="F72" s="42"/>
    </row>
    <row r="73" spans="1:6" x14ac:dyDescent="0.25">
      <c r="A73" s="1" t="s">
        <v>1</v>
      </c>
      <c r="B73" s="1" t="s">
        <v>2</v>
      </c>
      <c r="C73" s="123" t="s">
        <v>151</v>
      </c>
      <c r="D73" s="123"/>
      <c r="E73" s="123"/>
      <c r="F73" s="43"/>
    </row>
    <row r="74" spans="1:6" x14ac:dyDescent="0.25">
      <c r="A74" s="1"/>
      <c r="B74" s="1"/>
      <c r="C74" s="4" t="s">
        <v>9</v>
      </c>
      <c r="D74" s="5" t="s">
        <v>17</v>
      </c>
      <c r="E74" s="6" t="s">
        <v>22</v>
      </c>
      <c r="F74" s="13"/>
    </row>
    <row r="75" spans="1:6" x14ac:dyDescent="0.25">
      <c r="A75" s="15" t="s">
        <v>74</v>
      </c>
      <c r="B75" s="14" t="s">
        <v>82</v>
      </c>
      <c r="C75" s="46">
        <v>1</v>
      </c>
      <c r="D75" s="46">
        <v>1</v>
      </c>
      <c r="E75" s="46">
        <v>1</v>
      </c>
      <c r="F75" s="42"/>
    </row>
    <row r="76" spans="1:6" x14ac:dyDescent="0.25">
      <c r="A76" s="15" t="s">
        <v>74</v>
      </c>
      <c r="B76" s="14" t="s">
        <v>83</v>
      </c>
      <c r="C76" s="46">
        <v>1</v>
      </c>
      <c r="D76" s="46">
        <v>1</v>
      </c>
      <c r="E76" s="46">
        <v>1</v>
      </c>
      <c r="F76" s="42"/>
    </row>
    <row r="77" spans="1:6" x14ac:dyDescent="0.25">
      <c r="A77" s="15" t="s">
        <v>85</v>
      </c>
      <c r="B77" s="14" t="s">
        <v>84</v>
      </c>
      <c r="C77" s="133" t="s">
        <v>46</v>
      </c>
      <c r="D77" s="133"/>
      <c r="E77" s="133"/>
      <c r="F77" s="42"/>
    </row>
    <row r="78" spans="1:6" x14ac:dyDescent="0.25">
      <c r="A78" s="1"/>
      <c r="C78" s="13"/>
      <c r="D78" s="13"/>
      <c r="E78" s="13"/>
      <c r="F78" s="13"/>
    </row>
    <row r="79" spans="1:6" x14ac:dyDescent="0.25">
      <c r="A79" s="1"/>
      <c r="B79" s="1" t="s">
        <v>14</v>
      </c>
      <c r="C79" s="47">
        <f>AVERAGE(C75:C77)</f>
        <v>1</v>
      </c>
      <c r="D79" s="47">
        <f t="shared" ref="D79:E79" si="10">AVERAGE(D75:D77)</f>
        <v>1</v>
      </c>
      <c r="E79" s="47">
        <f t="shared" si="10"/>
        <v>1</v>
      </c>
      <c r="F79" s="16"/>
    </row>
    <row r="80" spans="1:6" x14ac:dyDescent="0.25">
      <c r="A80" s="1"/>
      <c r="B80" s="1" t="s">
        <v>15</v>
      </c>
      <c r="C80" s="47">
        <f>(STDEV(C75:C77)/SQRT(COUNT(C75:C77)))</f>
        <v>0</v>
      </c>
      <c r="D80" s="47">
        <f t="shared" ref="D80:E80" si="11">(STDEV(D75:D77)/SQRT(COUNT(D75:D77)))</f>
        <v>0</v>
      </c>
      <c r="E80" s="47">
        <f t="shared" si="11"/>
        <v>0</v>
      </c>
      <c r="F80" s="16"/>
    </row>
    <row r="81" spans="1:6" x14ac:dyDescent="0.25">
      <c r="A81" s="1"/>
      <c r="B81" s="1"/>
      <c r="C81" s="13"/>
      <c r="D81" s="13"/>
      <c r="E81" s="13"/>
      <c r="F81" s="13"/>
    </row>
    <row r="82" spans="1:6" ht="16.5" thickBot="1" x14ac:dyDescent="0.3">
      <c r="A82" s="1"/>
      <c r="B82" s="1"/>
      <c r="C82" s="13"/>
      <c r="D82" s="13"/>
      <c r="E82" s="13"/>
      <c r="F82" s="13"/>
    </row>
    <row r="83" spans="1:6" x14ac:dyDescent="0.25">
      <c r="A83" s="124" t="s">
        <v>186</v>
      </c>
      <c r="B83" s="125"/>
      <c r="C83" s="3"/>
      <c r="D83" s="3"/>
      <c r="E83" s="3"/>
      <c r="F83" s="42"/>
    </row>
    <row r="84" spans="1:6" ht="16.5" thickBot="1" x14ac:dyDescent="0.3">
      <c r="A84" s="126"/>
      <c r="B84" s="127"/>
      <c r="C84" s="3"/>
      <c r="D84" s="3"/>
      <c r="E84" s="3"/>
      <c r="F84" s="42"/>
    </row>
    <row r="85" spans="1:6" x14ac:dyDescent="0.25">
      <c r="A85" s="1" t="s">
        <v>1</v>
      </c>
      <c r="B85" s="1" t="s">
        <v>2</v>
      </c>
      <c r="C85" s="123" t="s">
        <v>151</v>
      </c>
      <c r="D85" s="123"/>
      <c r="E85" s="123"/>
      <c r="F85" s="43"/>
    </row>
    <row r="86" spans="1:6" x14ac:dyDescent="0.25">
      <c r="A86" s="1"/>
      <c r="B86" s="1"/>
      <c r="C86" s="4" t="s">
        <v>9</v>
      </c>
      <c r="D86" s="5" t="s">
        <v>17</v>
      </c>
      <c r="E86" s="6" t="s">
        <v>22</v>
      </c>
      <c r="F86" s="13"/>
    </row>
    <row r="87" spans="1:6" x14ac:dyDescent="0.25">
      <c r="A87" t="s">
        <v>182</v>
      </c>
      <c r="B87" s="14" t="s">
        <v>81</v>
      </c>
      <c r="C87" s="46">
        <v>1</v>
      </c>
      <c r="D87" s="46">
        <v>1</v>
      </c>
      <c r="E87" s="46">
        <v>1</v>
      </c>
      <c r="F87" s="42"/>
    </row>
    <row r="88" spans="1:6" x14ac:dyDescent="0.25">
      <c r="A88" s="13"/>
      <c r="B88" s="13"/>
      <c r="C88" s="13"/>
      <c r="D88" s="13"/>
      <c r="E88" s="13"/>
      <c r="F88" s="13"/>
    </row>
    <row r="89" spans="1:6" ht="16.5" thickBot="1" x14ac:dyDescent="0.3"/>
    <row r="90" spans="1:6" x14ac:dyDescent="0.25">
      <c r="A90" s="124" t="s">
        <v>43</v>
      </c>
      <c r="B90" s="125"/>
    </row>
    <row r="91" spans="1:6" ht="16.5" thickBot="1" x14ac:dyDescent="0.3">
      <c r="A91" s="126"/>
      <c r="B91" s="127"/>
    </row>
    <row r="92" spans="1:6" x14ac:dyDescent="0.25">
      <c r="A92" s="1" t="s">
        <v>1</v>
      </c>
      <c r="B92" s="1" t="s">
        <v>2</v>
      </c>
      <c r="C92" s="123" t="s">
        <v>151</v>
      </c>
      <c r="D92" s="123"/>
      <c r="E92" s="123"/>
      <c r="F92" s="123"/>
    </row>
    <row r="93" spans="1:6" x14ac:dyDescent="0.25">
      <c r="C93" s="4" t="s">
        <v>9</v>
      </c>
      <c r="D93" s="5" t="s">
        <v>17</v>
      </c>
      <c r="E93" s="6" t="s">
        <v>22</v>
      </c>
      <c r="F93" s="1" t="s">
        <v>32</v>
      </c>
    </row>
    <row r="94" spans="1:6" x14ac:dyDescent="0.25">
      <c r="A94" t="s">
        <v>172</v>
      </c>
      <c r="B94" t="s">
        <v>45</v>
      </c>
      <c r="C94" s="134" t="s">
        <v>46</v>
      </c>
      <c r="D94" s="135"/>
      <c r="E94" s="135"/>
      <c r="F94" s="135"/>
    </row>
    <row r="95" spans="1:6" x14ac:dyDescent="0.25">
      <c r="A95" t="s">
        <v>172</v>
      </c>
      <c r="B95" t="s">
        <v>47</v>
      </c>
      <c r="C95" s="135"/>
      <c r="D95" s="135"/>
      <c r="E95" s="135"/>
      <c r="F95" s="135"/>
    </row>
    <row r="97" spans="1:7" ht="16.5" thickBot="1" x14ac:dyDescent="0.3"/>
    <row r="98" spans="1:7" x14ac:dyDescent="0.25">
      <c r="A98" s="124" t="s">
        <v>48</v>
      </c>
      <c r="B98" s="125"/>
    </row>
    <row r="99" spans="1:7" ht="16.5" thickBot="1" x14ac:dyDescent="0.3">
      <c r="A99" s="126"/>
      <c r="B99" s="127"/>
    </row>
    <row r="100" spans="1:7" x14ac:dyDescent="0.25">
      <c r="A100" s="1" t="s">
        <v>1</v>
      </c>
      <c r="B100" s="1" t="s">
        <v>2</v>
      </c>
      <c r="C100" s="123" t="s">
        <v>151</v>
      </c>
      <c r="D100" s="123"/>
      <c r="E100" s="123"/>
      <c r="F100" s="123"/>
    </row>
    <row r="101" spans="1:7" x14ac:dyDescent="0.25">
      <c r="C101" s="4" t="s">
        <v>9</v>
      </c>
      <c r="D101" s="5" t="s">
        <v>17</v>
      </c>
      <c r="E101" s="13"/>
      <c r="F101" s="13"/>
      <c r="G101" s="12"/>
    </row>
    <row r="102" spans="1:7" x14ac:dyDescent="0.25">
      <c r="A102" t="s">
        <v>172</v>
      </c>
      <c r="B102" t="s">
        <v>49</v>
      </c>
      <c r="C102" s="41">
        <v>312</v>
      </c>
      <c r="D102" s="41">
        <v>1</v>
      </c>
      <c r="E102" s="42"/>
      <c r="F102" s="42"/>
      <c r="G102" s="12"/>
    </row>
    <row r="103" spans="1:7" x14ac:dyDescent="0.25">
      <c r="E103" s="12"/>
      <c r="F103" s="12"/>
      <c r="G103" s="12"/>
    </row>
    <row r="104" spans="1:7" ht="16.5" thickBot="1" x14ac:dyDescent="0.3">
      <c r="E104" s="12"/>
      <c r="F104" s="12"/>
      <c r="G104" s="12"/>
    </row>
    <row r="105" spans="1:7" x14ac:dyDescent="0.25">
      <c r="A105" s="124" t="s">
        <v>50</v>
      </c>
      <c r="B105" s="125"/>
      <c r="E105" s="12"/>
      <c r="F105" s="12"/>
      <c r="G105" s="12"/>
    </row>
    <row r="106" spans="1:7" ht="16.5" thickBot="1" x14ac:dyDescent="0.3">
      <c r="A106" s="126"/>
      <c r="B106" s="127"/>
      <c r="E106" s="12"/>
      <c r="F106" s="12"/>
      <c r="G106" s="12"/>
    </row>
    <row r="107" spans="1:7" x14ac:dyDescent="0.25">
      <c r="A107" s="1" t="s">
        <v>1</v>
      </c>
      <c r="B107" s="1" t="s">
        <v>2</v>
      </c>
      <c r="C107" s="123" t="s">
        <v>151</v>
      </c>
      <c r="D107" s="123"/>
      <c r="E107" s="132"/>
      <c r="F107" s="132"/>
      <c r="G107" s="12"/>
    </row>
    <row r="108" spans="1:7" x14ac:dyDescent="0.25">
      <c r="C108" s="4" t="s">
        <v>9</v>
      </c>
      <c r="D108" s="5" t="s">
        <v>17</v>
      </c>
      <c r="E108" s="13"/>
      <c r="F108" s="13"/>
      <c r="G108" s="12"/>
    </row>
    <row r="109" spans="1:7" x14ac:dyDescent="0.25">
      <c r="A109" t="s">
        <v>184</v>
      </c>
      <c r="B109" t="s">
        <v>52</v>
      </c>
      <c r="C109" s="134" t="s">
        <v>46</v>
      </c>
      <c r="D109" s="134"/>
      <c r="E109" s="42"/>
      <c r="F109" s="42"/>
      <c r="G109" s="12"/>
    </row>
    <row r="110" spans="1:7" x14ac:dyDescent="0.25">
      <c r="A110" t="s">
        <v>184</v>
      </c>
      <c r="B110" t="s">
        <v>53</v>
      </c>
      <c r="C110" s="134"/>
      <c r="D110" s="134"/>
      <c r="E110" s="42"/>
      <c r="F110" s="42"/>
      <c r="G110" s="12"/>
    </row>
    <row r="111" spans="1:7" x14ac:dyDescent="0.25">
      <c r="A111" t="s">
        <v>184</v>
      </c>
      <c r="B111" t="s">
        <v>54</v>
      </c>
      <c r="C111" s="134"/>
      <c r="D111" s="134"/>
      <c r="E111" s="42"/>
      <c r="F111" s="42"/>
      <c r="G111" s="12"/>
    </row>
    <row r="112" spans="1:7" x14ac:dyDescent="0.25">
      <c r="A112" t="s">
        <v>184</v>
      </c>
      <c r="B112" t="s">
        <v>55</v>
      </c>
      <c r="C112" s="134"/>
      <c r="D112" s="134"/>
      <c r="E112" s="42"/>
      <c r="F112" s="42"/>
      <c r="G112" s="12"/>
    </row>
    <row r="113" spans="1:7" x14ac:dyDescent="0.25">
      <c r="A113" t="s">
        <v>184</v>
      </c>
      <c r="B113" t="s">
        <v>56</v>
      </c>
      <c r="C113" s="134"/>
      <c r="D113" s="134"/>
      <c r="E113" s="42"/>
      <c r="F113" s="42"/>
      <c r="G113" s="12"/>
    </row>
    <row r="114" spans="1:7" x14ac:dyDescent="0.25">
      <c r="A114" s="94" t="s">
        <v>172</v>
      </c>
      <c r="B114" s="94" t="s">
        <v>173</v>
      </c>
      <c r="C114" s="103">
        <v>83</v>
      </c>
      <c r="D114" s="103">
        <v>19</v>
      </c>
      <c r="E114" s="42"/>
      <c r="F114" s="42"/>
      <c r="G114" s="12"/>
    </row>
    <row r="115" spans="1:7" x14ac:dyDescent="0.25">
      <c r="E115" s="12"/>
      <c r="F115" s="12"/>
      <c r="G115" s="12"/>
    </row>
    <row r="116" spans="1:7" ht="16.5" thickBot="1" x14ac:dyDescent="0.3">
      <c r="E116" s="12"/>
      <c r="F116" s="12"/>
      <c r="G116" s="12"/>
    </row>
    <row r="117" spans="1:7" x14ac:dyDescent="0.25">
      <c r="A117" s="124" t="s">
        <v>57</v>
      </c>
      <c r="B117" s="125"/>
      <c r="E117" s="12"/>
      <c r="F117" s="12"/>
      <c r="G117" s="12"/>
    </row>
    <row r="118" spans="1:7" ht="16.5" thickBot="1" x14ac:dyDescent="0.3">
      <c r="A118" s="126"/>
      <c r="B118" s="127"/>
      <c r="E118" s="12"/>
      <c r="F118" s="12"/>
      <c r="G118" s="12"/>
    </row>
    <row r="119" spans="1:7" x14ac:dyDescent="0.25">
      <c r="A119" s="1" t="s">
        <v>1</v>
      </c>
      <c r="B119" s="1" t="s">
        <v>2</v>
      </c>
      <c r="C119" s="123" t="s">
        <v>151</v>
      </c>
      <c r="D119" s="123"/>
      <c r="E119" s="132"/>
      <c r="F119" s="132"/>
      <c r="G119" s="12"/>
    </row>
    <row r="120" spans="1:7" x14ac:dyDescent="0.25">
      <c r="C120" s="4" t="s">
        <v>9</v>
      </c>
      <c r="D120" s="5" t="s">
        <v>17</v>
      </c>
      <c r="E120" s="13"/>
      <c r="F120" s="13"/>
      <c r="G120" s="12"/>
    </row>
    <row r="121" spans="1:7" x14ac:dyDescent="0.25">
      <c r="A121" t="s">
        <v>172</v>
      </c>
      <c r="B121" t="s">
        <v>58</v>
      </c>
      <c r="C121" s="48">
        <v>46</v>
      </c>
      <c r="D121" s="48">
        <v>14</v>
      </c>
      <c r="E121" s="42"/>
      <c r="F121" s="42"/>
      <c r="G121" s="12"/>
    </row>
    <row r="122" spans="1:7" x14ac:dyDescent="0.25">
      <c r="A122" t="s">
        <v>172</v>
      </c>
      <c r="B122" t="s">
        <v>59</v>
      </c>
      <c r="C122" s="48">
        <v>83</v>
      </c>
      <c r="D122" s="48">
        <v>19</v>
      </c>
      <c r="E122" s="42"/>
      <c r="F122" s="42"/>
      <c r="G122" s="12"/>
    </row>
    <row r="123" spans="1:7" x14ac:dyDescent="0.25">
      <c r="A123" t="s">
        <v>172</v>
      </c>
      <c r="B123" t="s">
        <v>60</v>
      </c>
      <c r="C123" s="48">
        <v>11</v>
      </c>
      <c r="D123" s="48">
        <v>5</v>
      </c>
      <c r="E123" s="42"/>
      <c r="F123" s="42"/>
      <c r="G123" s="12"/>
    </row>
    <row r="124" spans="1:7" x14ac:dyDescent="0.25">
      <c r="E124" s="12"/>
      <c r="F124" s="12"/>
      <c r="G124" s="12"/>
    </row>
    <row r="125" spans="1:7" x14ac:dyDescent="0.25">
      <c r="B125" s="1" t="s">
        <v>14</v>
      </c>
      <c r="C125" s="40">
        <f>AVERAGE(C121:C123)</f>
        <v>46.666666666666664</v>
      </c>
      <c r="D125" s="40">
        <f t="shared" ref="D125" si="12">AVERAGE(D121:D123)</f>
        <v>12.666666666666666</v>
      </c>
      <c r="E125" s="42"/>
      <c r="F125" s="42"/>
      <c r="G125" s="12"/>
    </row>
    <row r="126" spans="1:7" x14ac:dyDescent="0.25">
      <c r="B126" s="1" t="s">
        <v>15</v>
      </c>
      <c r="C126" s="40">
        <f>(STDEV(C121:C123)/SQRT(COUNT(C121:C123)))</f>
        <v>20.787282436891822</v>
      </c>
      <c r="D126" s="40">
        <f t="shared" ref="D126" si="13">(STDEV(D121:D123)/SQRT(COUNT(D121:D123)))</f>
        <v>4.0960685758148365</v>
      </c>
      <c r="E126" s="3"/>
      <c r="F126" s="3"/>
    </row>
    <row r="128" spans="1:7" ht="16.5" thickBot="1" x14ac:dyDescent="0.3"/>
    <row r="129" spans="1:7" x14ac:dyDescent="0.25">
      <c r="A129" s="124" t="s">
        <v>61</v>
      </c>
      <c r="B129" s="125"/>
    </row>
    <row r="130" spans="1:7" ht="16.5" thickBot="1" x14ac:dyDescent="0.3">
      <c r="A130" s="126"/>
      <c r="B130" s="127"/>
    </row>
    <row r="131" spans="1:7" x14ac:dyDescent="0.25">
      <c r="A131" s="1" t="s">
        <v>1</v>
      </c>
      <c r="B131" s="1" t="s">
        <v>2</v>
      </c>
      <c r="C131" s="123" t="s">
        <v>151</v>
      </c>
      <c r="D131" s="123"/>
      <c r="E131" s="123"/>
      <c r="F131" s="123"/>
    </row>
    <row r="132" spans="1:7" x14ac:dyDescent="0.25">
      <c r="C132" s="4" t="s">
        <v>9</v>
      </c>
      <c r="D132" s="5" t="s">
        <v>17</v>
      </c>
      <c r="E132" s="13"/>
      <c r="F132" s="13"/>
      <c r="G132" s="12"/>
    </row>
    <row r="133" spans="1:7" x14ac:dyDescent="0.25">
      <c r="A133" t="s">
        <v>185</v>
      </c>
      <c r="B133" t="s">
        <v>62</v>
      </c>
      <c r="C133">
        <v>13</v>
      </c>
      <c r="D133">
        <v>27</v>
      </c>
      <c r="E133" s="42"/>
      <c r="F133" s="42"/>
      <c r="G133" s="12"/>
    </row>
    <row r="134" spans="1:7" x14ac:dyDescent="0.25">
      <c r="A134" t="s">
        <v>185</v>
      </c>
      <c r="B134" t="s">
        <v>63</v>
      </c>
      <c r="C134">
        <v>49</v>
      </c>
      <c r="D134">
        <v>23</v>
      </c>
      <c r="E134" s="42"/>
      <c r="F134" s="42"/>
      <c r="G134" s="12"/>
    </row>
    <row r="135" spans="1:7" x14ac:dyDescent="0.25">
      <c r="A135" t="s">
        <v>185</v>
      </c>
      <c r="B135" t="s">
        <v>64</v>
      </c>
      <c r="C135">
        <v>49</v>
      </c>
      <c r="D135">
        <v>53</v>
      </c>
      <c r="E135" s="42"/>
      <c r="F135" s="42"/>
    </row>
    <row r="136" spans="1:7" x14ac:dyDescent="0.25">
      <c r="A136" t="s">
        <v>185</v>
      </c>
      <c r="B136" s="94" t="s">
        <v>65</v>
      </c>
      <c r="C136" s="104">
        <v>46</v>
      </c>
      <c r="D136" s="104">
        <v>76</v>
      </c>
      <c r="E136" s="42"/>
      <c r="F136" s="42"/>
      <c r="G136" s="12"/>
    </row>
    <row r="137" spans="1:7" x14ac:dyDescent="0.25">
      <c r="E137" s="12"/>
      <c r="F137" s="12"/>
      <c r="G137" s="12"/>
    </row>
    <row r="138" spans="1:7" x14ac:dyDescent="0.25">
      <c r="B138" s="1" t="s">
        <v>14</v>
      </c>
      <c r="C138" s="102">
        <f>AVERAGE(C133:C136)</f>
        <v>39.25</v>
      </c>
      <c r="D138" s="102">
        <f>AVERAGE(D133:D136)</f>
        <v>44.75</v>
      </c>
      <c r="E138" s="42"/>
      <c r="F138" s="42"/>
      <c r="G138" s="12"/>
    </row>
    <row r="139" spans="1:7" x14ac:dyDescent="0.25">
      <c r="B139" s="1" t="s">
        <v>15</v>
      </c>
      <c r="C139" s="102">
        <f>(STDEV(C133:C136)/SQRT(COUNT(C133:C136)))</f>
        <v>8.7785249330397193</v>
      </c>
      <c r="D139" s="102">
        <f>(STDEV(D133:D136)/SQRT(COUNT(D133:D136)))</f>
        <v>12.358364239116222</v>
      </c>
      <c r="E139" s="42"/>
      <c r="F139" s="42"/>
      <c r="G139" s="12"/>
    </row>
    <row r="140" spans="1:7" x14ac:dyDescent="0.25">
      <c r="E140" s="12"/>
      <c r="F140" s="12"/>
      <c r="G140" s="12"/>
    </row>
    <row r="141" spans="1:7" ht="16.5" thickBot="1" x14ac:dyDescent="0.3">
      <c r="E141" s="12"/>
      <c r="F141" s="12"/>
      <c r="G141" s="12"/>
    </row>
    <row r="142" spans="1:7" x14ac:dyDescent="0.25">
      <c r="A142" s="124" t="s">
        <v>66</v>
      </c>
      <c r="B142" s="125"/>
      <c r="E142" s="12"/>
      <c r="F142" s="12"/>
      <c r="G142" s="12"/>
    </row>
    <row r="143" spans="1:7" ht="16.5" thickBot="1" x14ac:dyDescent="0.3">
      <c r="A143" s="126"/>
      <c r="B143" s="127"/>
      <c r="E143" s="12"/>
      <c r="F143" s="12"/>
      <c r="G143" s="12"/>
    </row>
    <row r="144" spans="1:7" x14ac:dyDescent="0.25">
      <c r="A144" s="1" t="s">
        <v>1</v>
      </c>
      <c r="B144" s="1" t="s">
        <v>2</v>
      </c>
      <c r="C144" s="1" t="s">
        <v>151</v>
      </c>
      <c r="E144" s="12"/>
      <c r="F144" s="12"/>
      <c r="G144" s="12"/>
    </row>
    <row r="145" spans="1:7" x14ac:dyDescent="0.25">
      <c r="C145" s="2" t="s">
        <v>9</v>
      </c>
      <c r="E145" s="12"/>
      <c r="F145" s="12"/>
      <c r="G145" s="12"/>
    </row>
    <row r="146" spans="1:7" x14ac:dyDescent="0.25">
      <c r="A146" t="s">
        <v>180</v>
      </c>
      <c r="B146" t="s">
        <v>165</v>
      </c>
      <c r="C146" s="99">
        <v>3</v>
      </c>
      <c r="E146" s="12"/>
      <c r="F146" s="12"/>
      <c r="G146" s="12"/>
    </row>
    <row r="147" spans="1:7" x14ac:dyDescent="0.25">
      <c r="A147" t="s">
        <v>172</v>
      </c>
      <c r="B147" t="s">
        <v>67</v>
      </c>
      <c r="C147" s="105">
        <v>9</v>
      </c>
      <c r="E147" s="12"/>
      <c r="F147" s="12"/>
      <c r="G147" s="12"/>
    </row>
    <row r="148" spans="1:7" x14ac:dyDescent="0.25">
      <c r="A148" t="s">
        <v>172</v>
      </c>
      <c r="B148" t="s">
        <v>68</v>
      </c>
      <c r="C148" s="52" t="s">
        <v>46</v>
      </c>
      <c r="E148" s="12"/>
      <c r="F148" s="12"/>
      <c r="G148" s="12"/>
    </row>
    <row r="149" spans="1:7" x14ac:dyDescent="0.25">
      <c r="C149" s="39"/>
      <c r="E149" s="12"/>
      <c r="F149" s="12"/>
      <c r="G149" s="12"/>
    </row>
    <row r="150" spans="1:7" x14ac:dyDescent="0.25">
      <c r="B150" s="1" t="s">
        <v>14</v>
      </c>
      <c r="C150" s="105">
        <f>AVERAGE(C146:C147)</f>
        <v>6</v>
      </c>
      <c r="E150" s="12"/>
      <c r="F150" s="12"/>
      <c r="G150" s="12"/>
    </row>
    <row r="151" spans="1:7" x14ac:dyDescent="0.25">
      <c r="B151" s="1" t="s">
        <v>15</v>
      </c>
      <c r="C151" s="105">
        <f>(STDEV(C146:C147)/SQRT(COUNT(C146:C147)))</f>
        <v>2.9999999999999996</v>
      </c>
      <c r="E151" s="12"/>
      <c r="F151" s="12"/>
      <c r="G151" s="12"/>
    </row>
    <row r="152" spans="1:7" x14ac:dyDescent="0.25">
      <c r="C152" s="85"/>
      <c r="D152" s="36"/>
      <c r="E152" s="43"/>
      <c r="F152" s="12"/>
      <c r="G152" s="12"/>
    </row>
    <row r="153" spans="1:7" ht="16.5" thickBot="1" x14ac:dyDescent="0.3"/>
    <row r="154" spans="1:7" x14ac:dyDescent="0.25">
      <c r="A154" s="124" t="s">
        <v>69</v>
      </c>
      <c r="B154" s="125"/>
    </row>
    <row r="155" spans="1:7" ht="16.5" thickBot="1" x14ac:dyDescent="0.3">
      <c r="A155" s="126"/>
      <c r="B155" s="127"/>
    </row>
    <row r="156" spans="1:7" x14ac:dyDescent="0.25">
      <c r="A156" s="1" t="s">
        <v>1</v>
      </c>
      <c r="B156" s="1" t="s">
        <v>2</v>
      </c>
      <c r="C156" s="123" t="s">
        <v>151</v>
      </c>
      <c r="D156" s="123"/>
      <c r="E156" s="123"/>
    </row>
    <row r="157" spans="1:7" x14ac:dyDescent="0.25">
      <c r="C157" s="4" t="s">
        <v>9</v>
      </c>
      <c r="D157" s="5" t="s">
        <v>17</v>
      </c>
      <c r="E157" s="6" t="s">
        <v>22</v>
      </c>
    </row>
    <row r="158" spans="1:7" x14ac:dyDescent="0.25">
      <c r="A158" t="s">
        <v>172</v>
      </c>
      <c r="B158" t="s">
        <v>70</v>
      </c>
      <c r="C158" s="212" t="s">
        <v>155</v>
      </c>
      <c r="D158" s="212"/>
      <c r="E158" s="212"/>
    </row>
    <row r="159" spans="1:7" x14ac:dyDescent="0.25">
      <c r="A159" t="s">
        <v>184</v>
      </c>
      <c r="B159" t="s">
        <v>71</v>
      </c>
      <c r="C159" s="134" t="s">
        <v>46</v>
      </c>
      <c r="D159" s="134"/>
      <c r="E159" s="134"/>
    </row>
    <row r="160" spans="1:7" x14ac:dyDescent="0.25">
      <c r="A160" t="s">
        <v>157</v>
      </c>
      <c r="B160" t="s">
        <v>72</v>
      </c>
      <c r="C160" s="134"/>
      <c r="D160" s="134"/>
      <c r="E160" s="134"/>
    </row>
    <row r="162" spans="1:5" ht="16.5" thickBot="1" x14ac:dyDescent="0.3"/>
    <row r="163" spans="1:5" x14ac:dyDescent="0.25">
      <c r="A163" s="124" t="s">
        <v>73</v>
      </c>
      <c r="B163" s="125"/>
    </row>
    <row r="164" spans="1:5" ht="16.5" thickBot="1" x14ac:dyDescent="0.3">
      <c r="A164" s="126"/>
      <c r="B164" s="127"/>
    </row>
    <row r="165" spans="1:5" x14ac:dyDescent="0.25">
      <c r="A165" s="1" t="s">
        <v>1</v>
      </c>
      <c r="B165" s="1" t="s">
        <v>2</v>
      </c>
      <c r="C165" s="123" t="s">
        <v>151</v>
      </c>
      <c r="D165" s="123"/>
    </row>
    <row r="166" spans="1:5" x14ac:dyDescent="0.25">
      <c r="C166" s="4" t="s">
        <v>9</v>
      </c>
      <c r="D166" s="5" t="s">
        <v>17</v>
      </c>
    </row>
    <row r="167" spans="1:5" x14ac:dyDescent="0.25">
      <c r="A167" t="s">
        <v>74</v>
      </c>
      <c r="B167" t="s">
        <v>76</v>
      </c>
      <c r="C167" s="46">
        <v>5</v>
      </c>
      <c r="D167" s="46">
        <v>3</v>
      </c>
    </row>
    <row r="168" spans="1:5" x14ac:dyDescent="0.25">
      <c r="A168" t="s">
        <v>74</v>
      </c>
      <c r="B168" t="s">
        <v>75</v>
      </c>
      <c r="C168" s="46">
        <v>7</v>
      </c>
      <c r="D168" s="46">
        <v>3</v>
      </c>
    </row>
    <row r="169" spans="1:5" x14ac:dyDescent="0.25">
      <c r="A169" t="s">
        <v>74</v>
      </c>
      <c r="B169" t="s">
        <v>77</v>
      </c>
      <c r="C169" s="46">
        <v>11</v>
      </c>
      <c r="D169" s="46">
        <v>4</v>
      </c>
      <c r="E169" s="36"/>
    </row>
    <row r="171" spans="1:5" x14ac:dyDescent="0.25">
      <c r="B171" s="1" t="s">
        <v>14</v>
      </c>
      <c r="C171" s="40">
        <f>AVERAGE(C167:C169)</f>
        <v>7.666666666666667</v>
      </c>
      <c r="D171" s="40">
        <f t="shared" ref="D171" si="14">AVERAGE(D167:D169)</f>
        <v>3.3333333333333335</v>
      </c>
    </row>
    <row r="172" spans="1:5" x14ac:dyDescent="0.25">
      <c r="B172" s="1" t="s">
        <v>15</v>
      </c>
      <c r="C172" s="40">
        <f>(STDEV(C167:C169)/SQRT(COUNT(C167:C169)))</f>
        <v>1.7638342073763935</v>
      </c>
      <c r="D172" s="40">
        <f t="shared" ref="D172" si="15">(STDEV(D167:D169)/SQRT(COUNT(D167:D169)))</f>
        <v>0.33333333333333276</v>
      </c>
    </row>
    <row r="174" spans="1:5" ht="16.5" thickBot="1" x14ac:dyDescent="0.3"/>
    <row r="175" spans="1:5" x14ac:dyDescent="0.25">
      <c r="A175" s="124" t="s">
        <v>78</v>
      </c>
      <c r="B175" s="125"/>
    </row>
    <row r="176" spans="1:5" ht="16.5" thickBot="1" x14ac:dyDescent="0.3">
      <c r="A176" s="126"/>
      <c r="B176" s="127"/>
    </row>
    <row r="177" spans="1:5" x14ac:dyDescent="0.25">
      <c r="A177" s="1" t="s">
        <v>1</v>
      </c>
      <c r="B177" s="1" t="s">
        <v>2</v>
      </c>
      <c r="C177" s="123" t="s">
        <v>151</v>
      </c>
      <c r="D177" s="123"/>
      <c r="E177" s="123"/>
    </row>
    <row r="178" spans="1:5" x14ac:dyDescent="0.25">
      <c r="C178" s="4" t="s">
        <v>9</v>
      </c>
      <c r="D178" s="5" t="s">
        <v>17</v>
      </c>
      <c r="E178" s="6" t="s">
        <v>22</v>
      </c>
    </row>
    <row r="179" spans="1:5" x14ac:dyDescent="0.25">
      <c r="A179" t="s">
        <v>74</v>
      </c>
      <c r="B179" t="s">
        <v>79</v>
      </c>
      <c r="C179" s="46">
        <v>14</v>
      </c>
      <c r="D179" s="46">
        <v>16</v>
      </c>
      <c r="E179" s="67">
        <v>9</v>
      </c>
    </row>
    <row r="180" spans="1:5" x14ac:dyDescent="0.25">
      <c r="A180" t="s">
        <v>74</v>
      </c>
      <c r="B180" t="s">
        <v>80</v>
      </c>
      <c r="C180" s="46">
        <v>18</v>
      </c>
      <c r="D180" s="46">
        <v>15</v>
      </c>
      <c r="E180" s="46">
        <v>9</v>
      </c>
    </row>
    <row r="182" spans="1:5" x14ac:dyDescent="0.25">
      <c r="B182" s="1" t="s">
        <v>14</v>
      </c>
      <c r="C182" s="40">
        <f>+AVERAGE(C179:C180)</f>
        <v>16</v>
      </c>
      <c r="D182" s="40">
        <f t="shared" ref="D182" si="16">+AVERAGE(D179:D180)</f>
        <v>15.5</v>
      </c>
      <c r="E182" s="40">
        <f>+AVERAGE(E179:E180)</f>
        <v>9</v>
      </c>
    </row>
    <row r="183" spans="1:5" x14ac:dyDescent="0.25">
      <c r="B183" s="1" t="s">
        <v>15</v>
      </c>
      <c r="C183" s="40">
        <f>(STDEV(C179:C180)/SQRT(COUNT(C179:C180)))</f>
        <v>2</v>
      </c>
      <c r="D183" s="40">
        <f t="shared" ref="D183" si="17">(STDEV(D179:D180)/SQRT(COUNT(D179:D180)))</f>
        <v>0.5</v>
      </c>
      <c r="E183" s="40">
        <f>(STDEV(E179:E180)/SQRT(COUNT(E179:E180)))</f>
        <v>0</v>
      </c>
    </row>
  </sheetData>
  <mergeCells count="41">
    <mergeCell ref="C109:D113"/>
    <mergeCell ref="A175:B176"/>
    <mergeCell ref="C177:E177"/>
    <mergeCell ref="A163:B164"/>
    <mergeCell ref="C165:D165"/>
    <mergeCell ref="A142:B143"/>
    <mergeCell ref="A154:B155"/>
    <mergeCell ref="C156:E156"/>
    <mergeCell ref="A129:B130"/>
    <mergeCell ref="C131:D131"/>
    <mergeCell ref="E131:F131"/>
    <mergeCell ref="A117:B118"/>
    <mergeCell ref="C119:D119"/>
    <mergeCell ref="E119:F119"/>
    <mergeCell ref="C159:E160"/>
    <mergeCell ref="C158:E158"/>
    <mergeCell ref="C85:E85"/>
    <mergeCell ref="A71:B72"/>
    <mergeCell ref="C73:E73"/>
    <mergeCell ref="A105:B106"/>
    <mergeCell ref="C107:D107"/>
    <mergeCell ref="E107:F107"/>
    <mergeCell ref="A98:B99"/>
    <mergeCell ref="C100:D100"/>
    <mergeCell ref="E100:F100"/>
    <mergeCell ref="C77:E77"/>
    <mergeCell ref="C94:F95"/>
    <mergeCell ref="A90:B91"/>
    <mergeCell ref="C92:F92"/>
    <mergeCell ref="A83:B84"/>
    <mergeCell ref="A28:B29"/>
    <mergeCell ref="C30:E30"/>
    <mergeCell ref="A1:B2"/>
    <mergeCell ref="A15:B16"/>
    <mergeCell ref="C17:D17"/>
    <mergeCell ref="E17:F17"/>
    <mergeCell ref="A58:B59"/>
    <mergeCell ref="C60:D60"/>
    <mergeCell ref="E60:F60"/>
    <mergeCell ref="A45:B46"/>
    <mergeCell ref="C47:F4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9"/>
  <sheetViews>
    <sheetView tabSelected="1" topLeftCell="A46" zoomScale="90" zoomScaleNormal="90" workbookViewId="0">
      <selection activeCell="F101" sqref="F101"/>
    </sheetView>
  </sheetViews>
  <sheetFormatPr defaultColWidth="11" defaultRowHeight="15.75" x14ac:dyDescent="0.25"/>
  <cols>
    <col min="1" max="1" width="17.75" style="15" customWidth="1"/>
    <col min="2" max="2" width="32.625" style="15" customWidth="1"/>
    <col min="3" max="3" width="22.625" style="15" customWidth="1"/>
    <col min="4" max="4" width="29.25" style="15" customWidth="1"/>
    <col min="5" max="5" width="22.125" style="15" customWidth="1"/>
    <col min="6" max="6" width="25.375" style="15" customWidth="1"/>
    <col min="7" max="7" width="23.75" style="15" customWidth="1"/>
    <col min="8" max="8" width="17.625" style="15" customWidth="1"/>
    <col min="9" max="16384" width="11" style="15"/>
  </cols>
  <sheetData>
    <row r="1" spans="1:14" ht="16.5" thickBot="1" x14ac:dyDescent="0.3"/>
    <row r="2" spans="1:14" x14ac:dyDescent="0.25">
      <c r="A2" s="124" t="s">
        <v>43</v>
      </c>
      <c r="B2" s="125"/>
    </row>
    <row r="3" spans="1:14" ht="16.5" thickBot="1" x14ac:dyDescent="0.3">
      <c r="A3" s="126"/>
      <c r="B3" s="127"/>
    </row>
    <row r="4" spans="1:14" x14ac:dyDescent="0.25">
      <c r="A4" s="1" t="s">
        <v>1</v>
      </c>
      <c r="B4" s="1" t="s">
        <v>2</v>
      </c>
      <c r="C4" s="123" t="s">
        <v>148</v>
      </c>
      <c r="D4" s="123"/>
      <c r="E4" s="123"/>
      <c r="F4" s="123"/>
      <c r="G4" s="123" t="s">
        <v>150</v>
      </c>
      <c r="H4" s="123"/>
      <c r="I4" s="123"/>
      <c r="J4" s="123"/>
      <c r="K4" s="123" t="s">
        <v>149</v>
      </c>
      <c r="L4" s="123"/>
      <c r="M4" s="123"/>
      <c r="N4" s="123"/>
    </row>
    <row r="5" spans="1:14" x14ac:dyDescent="0.25">
      <c r="C5" s="4" t="s">
        <v>9</v>
      </c>
      <c r="D5" s="5" t="s">
        <v>17</v>
      </c>
      <c r="E5" s="6" t="s">
        <v>22</v>
      </c>
      <c r="F5" s="1" t="s">
        <v>32</v>
      </c>
      <c r="G5" s="4" t="s">
        <v>9</v>
      </c>
      <c r="H5" s="5" t="s">
        <v>17</v>
      </c>
      <c r="I5" s="6" t="s">
        <v>22</v>
      </c>
      <c r="J5" s="1" t="s">
        <v>32</v>
      </c>
      <c r="K5" s="4" t="s">
        <v>9</v>
      </c>
      <c r="L5" s="5" t="s">
        <v>17</v>
      </c>
      <c r="M5" s="6" t="s">
        <v>22</v>
      </c>
      <c r="N5" s="1" t="s">
        <v>32</v>
      </c>
    </row>
    <row r="6" spans="1:14" x14ac:dyDescent="0.25">
      <c r="A6" s="15" t="s">
        <v>172</v>
      </c>
      <c r="B6" s="15" t="s">
        <v>45</v>
      </c>
      <c r="C6" s="15">
        <v>138</v>
      </c>
      <c r="D6" s="15">
        <v>103</v>
      </c>
      <c r="E6" s="15">
        <v>24</v>
      </c>
      <c r="F6" s="15">
        <v>6</v>
      </c>
      <c r="G6" s="50">
        <v>4.8809848302999992</v>
      </c>
      <c r="H6" s="50">
        <v>3.9438980369999999</v>
      </c>
      <c r="I6" s="50">
        <v>1.29585343</v>
      </c>
      <c r="J6" s="50">
        <v>0.35725390000000001</v>
      </c>
      <c r="K6" s="50">
        <v>94.375165499999994</v>
      </c>
      <c r="L6" s="50">
        <v>67.699115300000017</v>
      </c>
      <c r="M6" s="50">
        <v>22.110033000000001</v>
      </c>
      <c r="N6" s="50">
        <v>6.4298019999999996</v>
      </c>
    </row>
    <row r="7" spans="1:14" x14ac:dyDescent="0.25">
      <c r="A7" s="15" t="s">
        <v>172</v>
      </c>
      <c r="B7" s="15" t="s">
        <v>47</v>
      </c>
      <c r="C7" s="15">
        <v>109</v>
      </c>
      <c r="D7" s="15">
        <v>60</v>
      </c>
      <c r="E7" s="15">
        <v>28</v>
      </c>
      <c r="F7" s="15">
        <v>12</v>
      </c>
      <c r="G7" s="50">
        <v>4.9000000000000004</v>
      </c>
      <c r="H7" s="50">
        <v>3.52033781</v>
      </c>
      <c r="I7" s="50">
        <v>1.5291787999999999</v>
      </c>
      <c r="J7" s="50">
        <v>0.42471831999999998</v>
      </c>
      <c r="K7" s="50">
        <v>90.612139400000004</v>
      </c>
      <c r="L7" s="50">
        <v>61.328200000000002</v>
      </c>
      <c r="M7" s="50">
        <v>29.712914999999999</v>
      </c>
      <c r="N7" s="50">
        <v>9.9527260999999996</v>
      </c>
    </row>
    <row r="9" spans="1:14" x14ac:dyDescent="0.25">
      <c r="B9" s="1" t="s">
        <v>14</v>
      </c>
      <c r="C9" s="50">
        <f>AVERAGE(C6:C7)</f>
        <v>123.5</v>
      </c>
      <c r="D9" s="50">
        <f t="shared" ref="D9:N9" si="0">AVERAGE(D6:D7)</f>
        <v>81.5</v>
      </c>
      <c r="E9" s="50">
        <f t="shared" si="0"/>
        <v>26</v>
      </c>
      <c r="F9" s="50">
        <f t="shared" si="0"/>
        <v>9</v>
      </c>
      <c r="G9" s="50">
        <f t="shared" si="0"/>
        <v>4.8904924151499998</v>
      </c>
      <c r="H9" s="50">
        <f t="shared" si="0"/>
        <v>3.7321179234999997</v>
      </c>
      <c r="I9" s="50">
        <f t="shared" si="0"/>
        <v>1.4125161149999998</v>
      </c>
      <c r="J9" s="50">
        <f t="shared" si="0"/>
        <v>0.39098611</v>
      </c>
      <c r="K9" s="50">
        <f t="shared" si="0"/>
        <v>92.493652449999999</v>
      </c>
      <c r="L9" s="50">
        <f t="shared" si="0"/>
        <v>64.513657650000013</v>
      </c>
      <c r="M9" s="50">
        <f t="shared" si="0"/>
        <v>25.911473999999998</v>
      </c>
      <c r="N9" s="50">
        <f t="shared" si="0"/>
        <v>8.1912640499999991</v>
      </c>
    </row>
    <row r="10" spans="1:14" x14ac:dyDescent="0.25">
      <c r="B10" s="1" t="s">
        <v>15</v>
      </c>
      <c r="C10" s="50">
        <f t="shared" ref="C10:N10" si="1">(STDEV(C6:C7)/SQRT(COUNT(C6:C7)))</f>
        <v>14.499999999999998</v>
      </c>
      <c r="D10" s="50">
        <f t="shared" si="1"/>
        <v>21.5</v>
      </c>
      <c r="E10" s="50">
        <f t="shared" si="1"/>
        <v>2</v>
      </c>
      <c r="F10" s="50">
        <f t="shared" si="1"/>
        <v>2.9999999999999996</v>
      </c>
      <c r="G10" s="50">
        <f t="shared" si="1"/>
        <v>9.5075848500005816E-3</v>
      </c>
      <c r="H10" s="50">
        <f t="shared" si="1"/>
        <v>0.21178011349999992</v>
      </c>
      <c r="I10" s="50">
        <f t="shared" si="1"/>
        <v>0.11666268499999997</v>
      </c>
      <c r="J10" s="50">
        <f t="shared" si="1"/>
        <v>3.3732209999999985E-2</v>
      </c>
      <c r="K10" s="50">
        <f t="shared" si="1"/>
        <v>1.8815130499999952</v>
      </c>
      <c r="L10" s="50">
        <f t="shared" si="1"/>
        <v>3.1854576500000071</v>
      </c>
      <c r="M10" s="50">
        <f t="shared" si="1"/>
        <v>3.8014410000000209</v>
      </c>
      <c r="N10" s="50">
        <f t="shared" si="1"/>
        <v>1.761462050000004</v>
      </c>
    </row>
    <row r="12" spans="1:14" ht="16.5" thickBot="1" x14ac:dyDescent="0.3"/>
    <row r="13" spans="1:14" x14ac:dyDescent="0.25">
      <c r="A13" s="124" t="s">
        <v>48</v>
      </c>
      <c r="B13" s="125"/>
    </row>
    <row r="14" spans="1:14" ht="16.5" thickBot="1" x14ac:dyDescent="0.3">
      <c r="A14" s="126"/>
      <c r="B14" s="127"/>
    </row>
    <row r="15" spans="1:14" x14ac:dyDescent="0.25">
      <c r="A15" s="1" t="s">
        <v>1</v>
      </c>
      <c r="B15" s="1" t="s">
        <v>2</v>
      </c>
      <c r="C15" s="123" t="s">
        <v>148</v>
      </c>
      <c r="D15" s="123"/>
      <c r="E15" s="123" t="s">
        <v>150</v>
      </c>
      <c r="F15" s="123"/>
      <c r="G15" s="123" t="s">
        <v>149</v>
      </c>
      <c r="H15" s="123"/>
    </row>
    <row r="16" spans="1:14" x14ac:dyDescent="0.25">
      <c r="C16" s="4" t="s">
        <v>9</v>
      </c>
      <c r="D16" s="5" t="s">
        <v>17</v>
      </c>
      <c r="E16" s="4" t="s">
        <v>9</v>
      </c>
      <c r="F16" s="5" t="s">
        <v>17</v>
      </c>
      <c r="G16" s="4" t="s">
        <v>9</v>
      </c>
      <c r="H16" s="5" t="s">
        <v>17</v>
      </c>
      <c r="I16" s="9"/>
      <c r="J16" s="9"/>
    </row>
    <row r="17" spans="1:10" x14ac:dyDescent="0.25">
      <c r="A17" s="15" t="s">
        <v>172</v>
      </c>
      <c r="B17" s="15" t="s">
        <v>49</v>
      </c>
      <c r="C17" s="15">
        <v>125</v>
      </c>
      <c r="D17" s="15">
        <v>6</v>
      </c>
      <c r="E17" s="50">
        <v>4.7179599840000002</v>
      </c>
      <c r="F17" s="50">
        <v>0.41156463999999998</v>
      </c>
      <c r="G17" s="50">
        <v>110.10445619999999</v>
      </c>
      <c r="H17" s="50">
        <v>6.9742940000000004</v>
      </c>
      <c r="I17" s="9"/>
    </row>
    <row r="18" spans="1:10" x14ac:dyDescent="0.25">
      <c r="J18" s="90"/>
    </row>
    <row r="19" spans="1:10" ht="16.5" thickBot="1" x14ac:dyDescent="0.3">
      <c r="B19" s="8"/>
      <c r="C19" s="9"/>
      <c r="D19" s="9"/>
      <c r="E19" s="9"/>
      <c r="F19" s="9"/>
      <c r="G19" s="9"/>
      <c r="H19" s="9"/>
      <c r="J19" s="90"/>
    </row>
    <row r="20" spans="1:10" x14ac:dyDescent="0.25">
      <c r="A20" s="136" t="s">
        <v>50</v>
      </c>
      <c r="B20" s="137"/>
    </row>
    <row r="21" spans="1:10" ht="16.5" thickBot="1" x14ac:dyDescent="0.3">
      <c r="A21" s="138"/>
      <c r="B21" s="139"/>
    </row>
    <row r="22" spans="1:10" x14ac:dyDescent="0.25">
      <c r="A22" s="1" t="s">
        <v>1</v>
      </c>
      <c r="B22" s="1" t="s">
        <v>2</v>
      </c>
      <c r="C22" s="123" t="s">
        <v>148</v>
      </c>
      <c r="D22" s="123"/>
      <c r="E22" s="123" t="s">
        <v>150</v>
      </c>
      <c r="F22" s="123"/>
      <c r="G22" s="123" t="s">
        <v>149</v>
      </c>
      <c r="H22" s="123"/>
    </row>
    <row r="23" spans="1:10" x14ac:dyDescent="0.25">
      <c r="C23" s="4" t="s">
        <v>9</v>
      </c>
      <c r="D23" s="5" t="s">
        <v>17</v>
      </c>
      <c r="E23" s="4" t="s">
        <v>9</v>
      </c>
      <c r="F23" s="5" t="s">
        <v>17</v>
      </c>
      <c r="G23" s="4" t="s">
        <v>9</v>
      </c>
      <c r="H23" s="5" t="s">
        <v>17</v>
      </c>
    </row>
    <row r="24" spans="1:10" x14ac:dyDescent="0.25">
      <c r="A24" s="15" t="s">
        <v>172</v>
      </c>
      <c r="B24" s="15" t="s">
        <v>171</v>
      </c>
      <c r="C24" s="94">
        <v>75</v>
      </c>
      <c r="D24" s="94">
        <v>14</v>
      </c>
      <c r="E24" s="102">
        <v>3.8603517279999999</v>
      </c>
      <c r="F24" s="102">
        <v>0.34780641000000001</v>
      </c>
      <c r="G24" s="102">
        <v>55.645230999999995</v>
      </c>
      <c r="H24" s="102">
        <v>7.5839299000000011</v>
      </c>
    </row>
    <row r="26" spans="1:10" ht="16.5" thickBot="1" x14ac:dyDescent="0.3"/>
    <row r="27" spans="1:10" x14ac:dyDescent="0.25">
      <c r="A27" s="124" t="s">
        <v>57</v>
      </c>
      <c r="B27" s="125"/>
    </row>
    <row r="28" spans="1:10" ht="16.5" thickBot="1" x14ac:dyDescent="0.3">
      <c r="A28" s="126"/>
      <c r="B28" s="127"/>
    </row>
    <row r="29" spans="1:10" x14ac:dyDescent="0.25">
      <c r="A29" s="1" t="s">
        <v>1</v>
      </c>
      <c r="B29" s="1" t="s">
        <v>2</v>
      </c>
      <c r="C29" s="123" t="s">
        <v>148</v>
      </c>
      <c r="D29" s="123"/>
      <c r="E29" s="123" t="s">
        <v>150</v>
      </c>
      <c r="F29" s="123"/>
      <c r="G29" s="123" t="s">
        <v>149</v>
      </c>
      <c r="H29" s="123"/>
    </row>
    <row r="30" spans="1:10" x14ac:dyDescent="0.25">
      <c r="C30" s="4" t="s">
        <v>9</v>
      </c>
      <c r="D30" s="5" t="s">
        <v>17</v>
      </c>
      <c r="E30" s="4" t="s">
        <v>9</v>
      </c>
      <c r="F30" s="5" t="s">
        <v>17</v>
      </c>
      <c r="G30" s="4" t="s">
        <v>9</v>
      </c>
      <c r="H30" s="5" t="s">
        <v>17</v>
      </c>
    </row>
    <row r="31" spans="1:10" x14ac:dyDescent="0.25">
      <c r="A31" s="15" t="s">
        <v>172</v>
      </c>
      <c r="B31" s="15" t="s">
        <v>58</v>
      </c>
      <c r="C31" s="201">
        <v>59</v>
      </c>
      <c r="D31" s="202">
        <v>24</v>
      </c>
      <c r="E31" s="203">
        <v>1.4301527787999999</v>
      </c>
      <c r="F31" s="204">
        <v>0.70439289400000005</v>
      </c>
      <c r="G31" s="203">
        <v>34.991508799999998</v>
      </c>
      <c r="H31" s="205">
        <v>14.391685800000001</v>
      </c>
    </row>
    <row r="32" spans="1:10" x14ac:dyDescent="0.25">
      <c r="A32" s="15" t="s">
        <v>172</v>
      </c>
      <c r="B32" s="15" t="s">
        <v>59</v>
      </c>
      <c r="C32" s="206">
        <v>74</v>
      </c>
      <c r="D32" s="202">
        <v>9</v>
      </c>
      <c r="E32" s="50">
        <v>2.037543962</v>
      </c>
      <c r="F32" s="207">
        <v>0.44270718999999997</v>
      </c>
      <c r="G32" s="50">
        <v>43.536598500000011</v>
      </c>
      <c r="H32" s="205">
        <v>8.8502310000000008</v>
      </c>
    </row>
    <row r="33" spans="1:8" x14ac:dyDescent="0.25">
      <c r="A33" s="15" t="s">
        <v>172</v>
      </c>
      <c r="B33" s="15" t="s">
        <v>60</v>
      </c>
      <c r="C33" s="206">
        <v>54</v>
      </c>
      <c r="D33" s="202">
        <v>20</v>
      </c>
      <c r="E33" s="50">
        <v>1.588149499</v>
      </c>
      <c r="F33" s="207">
        <v>0.40516638300000002</v>
      </c>
      <c r="G33" s="50">
        <v>36.208385399999997</v>
      </c>
      <c r="H33" s="205">
        <v>10.897220000000001</v>
      </c>
    </row>
    <row r="35" spans="1:8" x14ac:dyDescent="0.25">
      <c r="B35" s="1" t="s">
        <v>14</v>
      </c>
      <c r="C35" s="50">
        <f t="shared" ref="C35:H35" si="2">AVERAGE(C31:C33)</f>
        <v>62.333333333333336</v>
      </c>
      <c r="D35" s="50">
        <f t="shared" si="2"/>
        <v>17.666666666666668</v>
      </c>
      <c r="E35" s="50">
        <f t="shared" si="2"/>
        <v>1.6852820799333335</v>
      </c>
      <c r="F35" s="50">
        <f t="shared" si="2"/>
        <v>0.51742215566666672</v>
      </c>
      <c r="G35" s="50">
        <f t="shared" si="2"/>
        <v>38.245497566666671</v>
      </c>
      <c r="H35" s="50">
        <f t="shared" si="2"/>
        <v>11.379712266666667</v>
      </c>
    </row>
    <row r="36" spans="1:8" x14ac:dyDescent="0.25">
      <c r="B36" s="1" t="s">
        <v>15</v>
      </c>
      <c r="C36" s="50">
        <f t="shared" ref="C36:H36" si="3">(STDEV(C31:C33)/SQRT(COUNT(C31:C33)))</f>
        <v>6.0092521257733074</v>
      </c>
      <c r="D36" s="50">
        <f t="shared" si="3"/>
        <v>4.4845413490245694</v>
      </c>
      <c r="E36" s="50">
        <f t="shared" si="3"/>
        <v>0.18194052697365248</v>
      </c>
      <c r="F36" s="50">
        <f t="shared" si="3"/>
        <v>9.4111407017138798E-2</v>
      </c>
      <c r="G36" s="50">
        <f t="shared" si="3"/>
        <v>2.6687705646325623</v>
      </c>
      <c r="H36" s="50">
        <f t="shared" si="3"/>
        <v>1.6177689797635499</v>
      </c>
    </row>
    <row r="38" spans="1:8" ht="16.5" thickBot="1" x14ac:dyDescent="0.3"/>
    <row r="39" spans="1:8" x14ac:dyDescent="0.25">
      <c r="A39" s="124" t="s">
        <v>66</v>
      </c>
      <c r="B39" s="125"/>
    </row>
    <row r="40" spans="1:8" ht="16.5" thickBot="1" x14ac:dyDescent="0.3">
      <c r="A40" s="126"/>
      <c r="B40" s="127"/>
    </row>
    <row r="41" spans="1:8" x14ac:dyDescent="0.25">
      <c r="A41" s="1" t="s">
        <v>1</v>
      </c>
      <c r="B41" s="1" t="s">
        <v>2</v>
      </c>
      <c r="C41" s="1" t="s">
        <v>148</v>
      </c>
      <c r="D41" s="1" t="s">
        <v>150</v>
      </c>
      <c r="E41" s="1" t="s">
        <v>149</v>
      </c>
    </row>
    <row r="42" spans="1:8" x14ac:dyDescent="0.25">
      <c r="C42" s="208" t="s">
        <v>9</v>
      </c>
      <c r="D42" s="208" t="s">
        <v>9</v>
      </c>
      <c r="E42" s="208" t="s">
        <v>9</v>
      </c>
    </row>
    <row r="43" spans="1:8" x14ac:dyDescent="0.25">
      <c r="A43" s="15" t="s">
        <v>172</v>
      </c>
      <c r="B43" s="15" t="s">
        <v>67</v>
      </c>
      <c r="C43" s="51">
        <v>37</v>
      </c>
      <c r="D43" s="49">
        <v>1.068739858</v>
      </c>
      <c r="E43" s="50">
        <v>21.967316099999998</v>
      </c>
    </row>
    <row r="44" spans="1:8" x14ac:dyDescent="0.25">
      <c r="A44" s="15" t="s">
        <v>172</v>
      </c>
      <c r="B44" s="15" t="s">
        <v>68</v>
      </c>
      <c r="C44" s="51">
        <v>40</v>
      </c>
      <c r="D44" s="49">
        <v>0.90206940999999996</v>
      </c>
      <c r="E44" s="50">
        <v>23.344520599999999</v>
      </c>
    </row>
    <row r="45" spans="1:8" x14ac:dyDescent="0.25">
      <c r="C45" s="39"/>
      <c r="D45" s="39"/>
    </row>
    <row r="46" spans="1:8" x14ac:dyDescent="0.25">
      <c r="B46" s="1" t="s">
        <v>14</v>
      </c>
      <c r="C46" s="50">
        <f t="shared" ref="C46:D46" si="4">AVERAGE(C43:C44)</f>
        <v>38.5</v>
      </c>
      <c r="D46" s="50">
        <f t="shared" si="4"/>
        <v>0.985404634</v>
      </c>
      <c r="E46" s="50">
        <f>AVERAGE(E43:E44)</f>
        <v>22.65591835</v>
      </c>
    </row>
    <row r="47" spans="1:8" x14ac:dyDescent="0.25">
      <c r="B47" s="1" t="s">
        <v>15</v>
      </c>
      <c r="C47" s="50">
        <f t="shared" ref="C47:D47" si="5">(STDEV(C43:C44)/SQRT(COUNT(C43:C44)))</f>
        <v>1.4999999999999998</v>
      </c>
      <c r="D47" s="50">
        <f t="shared" si="5"/>
        <v>8.3335224000000041E-2</v>
      </c>
      <c r="E47" s="50">
        <f>(STDEV(E43:E44)/SQRT(COUNT(E43:E44)))</f>
        <v>0.68860225000000053</v>
      </c>
    </row>
    <row r="49" spans="1:19" ht="16.5" thickBot="1" x14ac:dyDescent="0.3"/>
    <row r="50" spans="1:19" x14ac:dyDescent="0.25">
      <c r="A50" s="124" t="s">
        <v>31</v>
      </c>
      <c r="B50" s="125"/>
    </row>
    <row r="51" spans="1:19" ht="16.5" thickBot="1" x14ac:dyDescent="0.3">
      <c r="A51" s="126"/>
      <c r="B51" s="127"/>
    </row>
    <row r="52" spans="1:19" x14ac:dyDescent="0.25">
      <c r="A52" s="1" t="s">
        <v>1</v>
      </c>
      <c r="B52" s="1" t="s">
        <v>2</v>
      </c>
      <c r="C52" s="123" t="s">
        <v>148</v>
      </c>
      <c r="D52" s="123"/>
      <c r="E52" s="123"/>
      <c r="F52" s="123"/>
      <c r="G52" s="123" t="s">
        <v>150</v>
      </c>
      <c r="H52" s="123"/>
      <c r="I52" s="123"/>
      <c r="J52" s="123"/>
      <c r="K52" s="123" t="s">
        <v>149</v>
      </c>
      <c r="L52" s="123"/>
      <c r="M52" s="123"/>
      <c r="N52" s="123"/>
    </row>
    <row r="53" spans="1:19" x14ac:dyDescent="0.25">
      <c r="C53" s="4" t="s">
        <v>9</v>
      </c>
      <c r="D53" s="5" t="s">
        <v>17</v>
      </c>
      <c r="E53" s="6" t="s">
        <v>22</v>
      </c>
      <c r="F53" s="1" t="s">
        <v>32</v>
      </c>
      <c r="G53" s="4" t="s">
        <v>9</v>
      </c>
      <c r="H53" s="5" t="s">
        <v>17</v>
      </c>
      <c r="I53" s="6" t="s">
        <v>22</v>
      </c>
      <c r="J53" s="1" t="s">
        <v>32</v>
      </c>
      <c r="K53" s="4" t="s">
        <v>9</v>
      </c>
      <c r="L53" s="5" t="s">
        <v>17</v>
      </c>
      <c r="M53" s="6" t="s">
        <v>22</v>
      </c>
      <c r="N53" s="1" t="s">
        <v>32</v>
      </c>
    </row>
    <row r="54" spans="1:19" x14ac:dyDescent="0.25">
      <c r="A54" s="15" t="s">
        <v>74</v>
      </c>
      <c r="B54" s="15" t="s">
        <v>159</v>
      </c>
      <c r="C54" s="15">
        <v>5</v>
      </c>
      <c r="D54" s="15">
        <v>4</v>
      </c>
      <c r="E54" s="15">
        <v>3</v>
      </c>
      <c r="F54" s="15">
        <v>2</v>
      </c>
      <c r="G54" s="50">
        <v>0.6024446</v>
      </c>
      <c r="H54" s="50">
        <v>0.49842901000000001</v>
      </c>
      <c r="I54" s="50">
        <v>0.17127829999999999</v>
      </c>
      <c r="J54" s="50">
        <v>0.22143570000000001</v>
      </c>
      <c r="K54" s="50">
        <v>13.414440000000001</v>
      </c>
      <c r="L54" s="50">
        <v>8.6323380000000007</v>
      </c>
      <c r="M54" s="50">
        <v>3.105235</v>
      </c>
      <c r="N54" s="50">
        <v>3.8594580000000001</v>
      </c>
      <c r="P54" s="90"/>
      <c r="Q54" s="90"/>
      <c r="R54" s="90"/>
      <c r="S54" s="90"/>
    </row>
    <row r="55" spans="1:19" x14ac:dyDescent="0.25">
      <c r="A55" s="15" t="s">
        <v>74</v>
      </c>
      <c r="B55" s="15" t="s">
        <v>160</v>
      </c>
      <c r="C55" s="15">
        <v>4</v>
      </c>
      <c r="D55" s="15">
        <v>2</v>
      </c>
      <c r="E55" s="15">
        <v>1</v>
      </c>
      <c r="F55" s="15">
        <v>4</v>
      </c>
      <c r="G55" s="50">
        <v>0.84720910000000005</v>
      </c>
      <c r="H55" s="50">
        <v>0.31738100000000002</v>
      </c>
      <c r="I55" s="50">
        <v>0.108421</v>
      </c>
      <c r="J55" s="50">
        <v>0.4241858</v>
      </c>
      <c r="K55" s="50">
        <v>16.689703000000002</v>
      </c>
      <c r="L55" s="50">
        <v>7.2499000000000002</v>
      </c>
      <c r="M55" s="50">
        <v>2.2405400000000002</v>
      </c>
      <c r="N55" s="50">
        <v>6.0453749999999999</v>
      </c>
      <c r="P55" s="90"/>
      <c r="Q55" s="90"/>
      <c r="R55" s="90"/>
      <c r="S55" s="90"/>
    </row>
    <row r="56" spans="1:19" x14ac:dyDescent="0.25">
      <c r="A56" s="15" t="s">
        <v>74</v>
      </c>
      <c r="B56" s="15" t="s">
        <v>161</v>
      </c>
      <c r="C56" s="15">
        <v>6</v>
      </c>
      <c r="D56" s="15">
        <v>2</v>
      </c>
      <c r="E56" s="15">
        <v>1</v>
      </c>
      <c r="F56" s="15">
        <v>2</v>
      </c>
      <c r="G56" s="50">
        <v>0.35218802799999999</v>
      </c>
      <c r="H56" s="50">
        <v>1.534655E-2</v>
      </c>
      <c r="I56" s="50">
        <v>8.0851400000000004E-2</v>
      </c>
      <c r="J56" s="50">
        <v>8.1994300000000006E-2</v>
      </c>
      <c r="K56" s="50">
        <v>9.2682874000000002</v>
      </c>
      <c r="L56" s="50">
        <v>0.52442599999999995</v>
      </c>
      <c r="M56" s="50">
        <v>1.83429</v>
      </c>
      <c r="N56" s="50">
        <v>1.74542</v>
      </c>
      <c r="P56" s="90"/>
      <c r="Q56" s="90"/>
      <c r="R56" s="90"/>
      <c r="S56" s="90"/>
    </row>
    <row r="57" spans="1:19" x14ac:dyDescent="0.25">
      <c r="A57" s="15" t="s">
        <v>74</v>
      </c>
      <c r="B57" s="15" t="s">
        <v>162</v>
      </c>
      <c r="C57" s="15">
        <v>4</v>
      </c>
      <c r="D57" s="15">
        <v>6</v>
      </c>
      <c r="E57" s="15">
        <v>1</v>
      </c>
      <c r="F57" s="15">
        <v>1</v>
      </c>
      <c r="G57" s="50">
        <v>0.20419073099999999</v>
      </c>
      <c r="H57" s="50">
        <v>9.3528020000000003E-2</v>
      </c>
      <c r="I57" s="50">
        <v>0.106862</v>
      </c>
      <c r="J57" s="50">
        <v>5.1325299999999997E-2</v>
      </c>
      <c r="K57" s="50">
        <v>5.1086933999999999</v>
      </c>
      <c r="L57" s="50">
        <v>2.6778209999999998</v>
      </c>
      <c r="M57" s="50">
        <v>1.83893</v>
      </c>
      <c r="N57" s="50">
        <v>0.93526600000000004</v>
      </c>
      <c r="P57" s="90"/>
      <c r="Q57" s="90"/>
      <c r="R57" s="90"/>
      <c r="S57" s="90"/>
    </row>
    <row r="59" spans="1:19" x14ac:dyDescent="0.25">
      <c r="B59" s="1" t="s">
        <v>14</v>
      </c>
      <c r="C59" s="50">
        <f>AVERAGE(C54:C57)</f>
        <v>4.75</v>
      </c>
      <c r="D59" s="50">
        <f t="shared" ref="D59:N59" si="6">AVERAGE(D54:D57)</f>
        <v>3.5</v>
      </c>
      <c r="E59" s="50">
        <f t="shared" si="6"/>
        <v>1.5</v>
      </c>
      <c r="F59" s="50">
        <f t="shared" si="6"/>
        <v>2.25</v>
      </c>
      <c r="G59" s="50">
        <f t="shared" si="6"/>
        <v>0.50150811475000001</v>
      </c>
      <c r="H59" s="50">
        <f t="shared" si="6"/>
        <v>0.23117114500000002</v>
      </c>
      <c r="I59" s="50">
        <f t="shared" si="6"/>
        <v>0.116853175</v>
      </c>
      <c r="J59" s="50">
        <f t="shared" si="6"/>
        <v>0.19473527500000001</v>
      </c>
      <c r="K59" s="50">
        <f t="shared" si="6"/>
        <v>11.12028095</v>
      </c>
      <c r="L59" s="50">
        <f t="shared" si="6"/>
        <v>4.7711212500000002</v>
      </c>
      <c r="M59" s="50">
        <f t="shared" si="6"/>
        <v>2.2547487500000001</v>
      </c>
      <c r="N59" s="50">
        <f t="shared" si="6"/>
        <v>3.1463797499999999</v>
      </c>
    </row>
    <row r="60" spans="1:19" x14ac:dyDescent="0.25">
      <c r="B60" s="1" t="s">
        <v>15</v>
      </c>
      <c r="C60" s="50">
        <f t="shared" ref="C60:N60" si="7">(STDEV(C54:C57)/SQRT(COUNT(C54:C57)))</f>
        <v>0.47871355387816905</v>
      </c>
      <c r="D60" s="50">
        <f t="shared" si="7"/>
        <v>0.9574271077563381</v>
      </c>
      <c r="E60" s="50">
        <f t="shared" si="7"/>
        <v>0.5</v>
      </c>
      <c r="F60" s="50">
        <f t="shared" si="7"/>
        <v>0.62915286960589578</v>
      </c>
      <c r="G60" s="50">
        <f t="shared" si="7"/>
        <v>0.14153664432589427</v>
      </c>
      <c r="H60" s="50">
        <f t="shared" si="7"/>
        <v>0.10969077413732924</v>
      </c>
      <c r="I60" s="50">
        <f t="shared" si="7"/>
        <v>1.9211860892704397E-2</v>
      </c>
      <c r="J60" s="50">
        <f t="shared" si="7"/>
        <v>8.496931038685257E-2</v>
      </c>
      <c r="K60" s="50">
        <f t="shared" si="7"/>
        <v>2.5141382337075227</v>
      </c>
      <c r="L60" s="50">
        <f t="shared" si="7"/>
        <v>1.9032793052377337</v>
      </c>
      <c r="M60" s="50">
        <f t="shared" si="7"/>
        <v>0.29905678715459572</v>
      </c>
      <c r="N60" s="50">
        <f t="shared" si="7"/>
        <v>1.1461663014409078</v>
      </c>
    </row>
    <row r="62" spans="1:19" ht="16.5" thickBot="1" x14ac:dyDescent="0.3"/>
    <row r="63" spans="1:19" x14ac:dyDescent="0.25">
      <c r="A63" s="124" t="s">
        <v>31</v>
      </c>
      <c r="B63" s="125"/>
    </row>
    <row r="64" spans="1:19" ht="16.5" thickBot="1" x14ac:dyDescent="0.3">
      <c r="A64" s="126"/>
      <c r="B64" s="127"/>
    </row>
    <row r="65" spans="1:8" x14ac:dyDescent="0.25">
      <c r="A65" s="1" t="s">
        <v>1</v>
      </c>
      <c r="B65" s="1" t="s">
        <v>2</v>
      </c>
      <c r="C65" s="1" t="s">
        <v>148</v>
      </c>
      <c r="D65" s="1" t="s">
        <v>150</v>
      </c>
      <c r="E65" s="1" t="s">
        <v>149</v>
      </c>
    </row>
    <row r="66" spans="1:8" x14ac:dyDescent="0.25">
      <c r="C66" s="208" t="s">
        <v>9</v>
      </c>
      <c r="D66" s="208" t="s">
        <v>9</v>
      </c>
      <c r="E66" s="208" t="s">
        <v>9</v>
      </c>
    </row>
    <row r="67" spans="1:8" x14ac:dyDescent="0.25">
      <c r="A67" s="15" t="s">
        <v>157</v>
      </c>
      <c r="B67" s="15" t="s">
        <v>158</v>
      </c>
      <c r="C67" s="15">
        <v>24</v>
      </c>
      <c r="D67" s="50">
        <v>1.7017306400000001</v>
      </c>
      <c r="E67" s="50">
        <v>95.563640600000014</v>
      </c>
    </row>
    <row r="68" spans="1:8" x14ac:dyDescent="0.25">
      <c r="A68" s="15" t="s">
        <v>163</v>
      </c>
    </row>
    <row r="70" spans="1:8" x14ac:dyDescent="0.25">
      <c r="D70" s="90"/>
      <c r="E70" s="90"/>
    </row>
    <row r="71" spans="1:8" x14ac:dyDescent="0.25">
      <c r="A71" s="1" t="s">
        <v>189</v>
      </c>
      <c r="C71" s="1" t="s">
        <v>190</v>
      </c>
      <c r="D71" s="1" t="s">
        <v>291</v>
      </c>
      <c r="E71" s="1" t="s">
        <v>191</v>
      </c>
      <c r="F71" s="1" t="s">
        <v>192</v>
      </c>
      <c r="G71" s="1" t="s">
        <v>193</v>
      </c>
      <c r="H71" s="1" t="s">
        <v>289</v>
      </c>
    </row>
    <row r="72" spans="1:8" x14ac:dyDescent="0.25">
      <c r="A72" s="213" t="s">
        <v>194</v>
      </c>
    </row>
    <row r="73" spans="1:8" x14ac:dyDescent="0.25">
      <c r="A73" s="15" t="s">
        <v>195</v>
      </c>
      <c r="B73" s="15" t="s">
        <v>196</v>
      </c>
      <c r="C73" s="209" t="s">
        <v>197</v>
      </c>
      <c r="D73" s="209" t="s">
        <v>198</v>
      </c>
      <c r="E73" s="209" t="s">
        <v>199</v>
      </c>
      <c r="F73" s="209" t="s">
        <v>200</v>
      </c>
      <c r="G73" s="209" t="s">
        <v>201</v>
      </c>
      <c r="H73" s="209">
        <v>5.21</v>
      </c>
    </row>
    <row r="74" spans="1:8" x14ac:dyDescent="0.25">
      <c r="B74" s="15" t="s">
        <v>202</v>
      </c>
      <c r="C74" s="209" t="s">
        <v>203</v>
      </c>
      <c r="D74" s="209" t="s">
        <v>204</v>
      </c>
      <c r="E74" s="209" t="s">
        <v>205</v>
      </c>
      <c r="F74" s="209" t="s">
        <v>206</v>
      </c>
      <c r="G74" s="209" t="s">
        <v>201</v>
      </c>
      <c r="H74" s="209">
        <v>4.53</v>
      </c>
    </row>
    <row r="75" spans="1:8" x14ac:dyDescent="0.25">
      <c r="B75" s="15" t="s">
        <v>207</v>
      </c>
      <c r="C75" s="209" t="s">
        <v>208</v>
      </c>
      <c r="D75" s="209" t="s">
        <v>209</v>
      </c>
      <c r="E75" s="209" t="s">
        <v>210</v>
      </c>
      <c r="F75" s="209" t="s">
        <v>211</v>
      </c>
      <c r="G75" s="209" t="s">
        <v>201</v>
      </c>
      <c r="H75" s="209">
        <v>2.27</v>
      </c>
    </row>
    <row r="76" spans="1:8" x14ac:dyDescent="0.25">
      <c r="B76" s="15" t="s">
        <v>212</v>
      </c>
      <c r="C76" s="209" t="s">
        <v>213</v>
      </c>
      <c r="D76" s="209" t="s">
        <v>214</v>
      </c>
      <c r="E76" s="209" t="s">
        <v>215</v>
      </c>
      <c r="F76" s="209" t="s">
        <v>216</v>
      </c>
      <c r="G76" s="209" t="s">
        <v>201</v>
      </c>
      <c r="H76" s="209">
        <v>1</v>
      </c>
    </row>
    <row r="77" spans="1:8" x14ac:dyDescent="0.25">
      <c r="A77" s="15" t="s">
        <v>217</v>
      </c>
      <c r="B77" s="15" t="s">
        <v>218</v>
      </c>
      <c r="C77" s="209">
        <v>94.69</v>
      </c>
      <c r="D77" s="209">
        <v>125</v>
      </c>
      <c r="E77" s="209">
        <v>4.72</v>
      </c>
      <c r="F77" s="209">
        <v>110.1</v>
      </c>
      <c r="G77" s="209">
        <v>312</v>
      </c>
      <c r="H77" s="209">
        <v>4.4800000000000004</v>
      </c>
    </row>
    <row r="78" spans="1:8" x14ac:dyDescent="0.25">
      <c r="B78" s="15" t="s">
        <v>219</v>
      </c>
      <c r="C78" s="209">
        <v>34.4</v>
      </c>
      <c r="D78" s="209">
        <v>6</v>
      </c>
      <c r="E78" s="209">
        <v>0.41</v>
      </c>
      <c r="F78" s="209">
        <v>0.97</v>
      </c>
      <c r="G78" s="209">
        <v>1</v>
      </c>
      <c r="H78" s="209">
        <v>1</v>
      </c>
    </row>
    <row r="79" spans="1:8" x14ac:dyDescent="0.25">
      <c r="A79" s="15" t="s">
        <v>220</v>
      </c>
      <c r="B79" s="15" t="s">
        <v>249</v>
      </c>
      <c r="C79" s="209">
        <v>59.99</v>
      </c>
      <c r="D79" s="209">
        <v>75</v>
      </c>
      <c r="E79" s="209">
        <v>3.86</v>
      </c>
      <c r="F79" s="209">
        <v>55.65</v>
      </c>
      <c r="G79" s="209">
        <v>83</v>
      </c>
      <c r="H79" s="209">
        <v>2.77</v>
      </c>
    </row>
    <row r="80" spans="1:8" x14ac:dyDescent="0.25">
      <c r="B80" s="15" t="s">
        <v>250</v>
      </c>
      <c r="C80" s="209">
        <v>37.65</v>
      </c>
      <c r="D80" s="209">
        <v>14</v>
      </c>
      <c r="E80" s="209">
        <v>0.35</v>
      </c>
      <c r="F80" s="209">
        <v>7.58</v>
      </c>
      <c r="G80" s="209">
        <v>19</v>
      </c>
      <c r="H80" s="209">
        <v>1</v>
      </c>
    </row>
    <row r="81" spans="1:8" x14ac:dyDescent="0.25">
      <c r="A81" s="15" t="s">
        <v>221</v>
      </c>
      <c r="B81" s="15" t="s">
        <v>251</v>
      </c>
      <c r="C81" s="209" t="s">
        <v>222</v>
      </c>
      <c r="D81" s="209" t="s">
        <v>292</v>
      </c>
      <c r="E81" s="209" t="s">
        <v>223</v>
      </c>
      <c r="F81" s="209" t="s">
        <v>224</v>
      </c>
      <c r="G81" s="209" t="s">
        <v>225</v>
      </c>
      <c r="H81" s="209">
        <v>2.0099999999999998</v>
      </c>
    </row>
    <row r="82" spans="1:8" x14ac:dyDescent="0.25">
      <c r="B82" s="15" t="s">
        <v>252</v>
      </c>
      <c r="C82" s="209" t="s">
        <v>226</v>
      </c>
      <c r="D82" s="209" t="s">
        <v>293</v>
      </c>
      <c r="E82" s="209" t="s">
        <v>227</v>
      </c>
      <c r="F82" s="209" t="s">
        <v>228</v>
      </c>
      <c r="G82" s="209" t="s">
        <v>229</v>
      </c>
      <c r="H82" s="209">
        <v>1</v>
      </c>
    </row>
    <row r="83" spans="1:8" x14ac:dyDescent="0.25">
      <c r="A83" s="213" t="s">
        <v>230</v>
      </c>
      <c r="C83" s="209"/>
      <c r="D83" s="209"/>
      <c r="E83" s="209"/>
      <c r="F83" s="209"/>
      <c r="G83" s="209"/>
      <c r="H83" s="209"/>
    </row>
    <row r="84" spans="1:8" x14ac:dyDescent="0.25">
      <c r="A84" s="15" t="s">
        <v>231</v>
      </c>
      <c r="B84" s="15" t="s">
        <v>253</v>
      </c>
      <c r="C84" s="209" t="s">
        <v>232</v>
      </c>
      <c r="D84" s="209" t="s">
        <v>233</v>
      </c>
      <c r="E84" s="209" t="s">
        <v>234</v>
      </c>
      <c r="F84" s="209" t="s">
        <v>235</v>
      </c>
      <c r="G84" s="209" t="s">
        <v>236</v>
      </c>
      <c r="H84" s="209" t="s">
        <v>201</v>
      </c>
    </row>
    <row r="85" spans="1:8" x14ac:dyDescent="0.25">
      <c r="B85" s="15" t="s">
        <v>254</v>
      </c>
      <c r="C85" s="209" t="s">
        <v>237</v>
      </c>
      <c r="D85" s="209" t="s">
        <v>238</v>
      </c>
      <c r="E85" s="209" t="s">
        <v>239</v>
      </c>
      <c r="F85" s="209" t="s">
        <v>240</v>
      </c>
      <c r="G85" s="209" t="s">
        <v>236</v>
      </c>
      <c r="H85" s="209" t="s">
        <v>201</v>
      </c>
    </row>
    <row r="86" spans="1:8" x14ac:dyDescent="0.25">
      <c r="B86" s="15" t="s">
        <v>256</v>
      </c>
      <c r="C86" s="209" t="s">
        <v>241</v>
      </c>
      <c r="D86" s="209" t="s">
        <v>242</v>
      </c>
      <c r="E86" s="209" t="s">
        <v>243</v>
      </c>
      <c r="F86" s="209" t="s">
        <v>244</v>
      </c>
      <c r="G86" s="209" t="s">
        <v>236</v>
      </c>
      <c r="H86" s="209" t="s">
        <v>201</v>
      </c>
    </row>
    <row r="87" spans="1:8" x14ac:dyDescent="0.25">
      <c r="B87" s="15" t="s">
        <v>255</v>
      </c>
      <c r="C87" s="209" t="s">
        <v>245</v>
      </c>
      <c r="D87" s="209" t="s">
        <v>246</v>
      </c>
      <c r="E87" s="209" t="s">
        <v>247</v>
      </c>
      <c r="F87" s="209" t="s">
        <v>248</v>
      </c>
      <c r="G87" s="209" t="s">
        <v>236</v>
      </c>
      <c r="H87" s="209" t="s">
        <v>201</v>
      </c>
    </row>
    <row r="89" spans="1:8" x14ac:dyDescent="0.25">
      <c r="A89" s="15" t="s">
        <v>290</v>
      </c>
    </row>
    <row r="91" spans="1:8" x14ac:dyDescent="0.25">
      <c r="B91" s="210"/>
    </row>
    <row r="92" spans="1:8" x14ac:dyDescent="0.25">
      <c r="B92" s="211"/>
    </row>
    <row r="93" spans="1:8" x14ac:dyDescent="0.25">
      <c r="B93" s="210"/>
    </row>
    <row r="94" spans="1:8" x14ac:dyDescent="0.25">
      <c r="B94" s="210"/>
    </row>
    <row r="95" spans="1:8" x14ac:dyDescent="0.25">
      <c r="B95" s="211"/>
    </row>
    <row r="96" spans="1:8" x14ac:dyDescent="0.25">
      <c r="B96" s="210"/>
    </row>
    <row r="97" spans="2:2" x14ac:dyDescent="0.25">
      <c r="B97" s="210"/>
    </row>
    <row r="98" spans="2:2" x14ac:dyDescent="0.25">
      <c r="B98" s="211"/>
    </row>
    <row r="99" spans="2:2" x14ac:dyDescent="0.25">
      <c r="B99" s="210"/>
    </row>
  </sheetData>
  <mergeCells count="22">
    <mergeCell ref="A50:B51"/>
    <mergeCell ref="C52:F52"/>
    <mergeCell ref="G52:J52"/>
    <mergeCell ref="K52:N52"/>
    <mergeCell ref="A63:B64"/>
    <mergeCell ref="A2:B3"/>
    <mergeCell ref="C4:F4"/>
    <mergeCell ref="G4:J4"/>
    <mergeCell ref="A39:B40"/>
    <mergeCell ref="A27:B28"/>
    <mergeCell ref="C29:D29"/>
    <mergeCell ref="E29:F29"/>
    <mergeCell ref="G29:H29"/>
    <mergeCell ref="A20:B21"/>
    <mergeCell ref="C22:D22"/>
    <mergeCell ref="E22:F22"/>
    <mergeCell ref="G22:H22"/>
    <mergeCell ref="K4:N4"/>
    <mergeCell ref="A13:B14"/>
    <mergeCell ref="C15:D15"/>
    <mergeCell ref="E15:F15"/>
    <mergeCell ref="G15:H1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87"/>
  <sheetViews>
    <sheetView topLeftCell="A49" zoomScale="89" zoomScaleNormal="62" workbookViewId="0">
      <selection activeCell="C82" sqref="C82:D87"/>
    </sheetView>
  </sheetViews>
  <sheetFormatPr defaultColWidth="11" defaultRowHeight="15.75" x14ac:dyDescent="0.25"/>
  <cols>
    <col min="6" max="6" width="4.875" customWidth="1"/>
    <col min="7" max="14" width="20.875" customWidth="1"/>
    <col min="16" max="16" width="14.375" bestFit="1" customWidth="1"/>
    <col min="17" max="21" width="16.375" bestFit="1" customWidth="1"/>
    <col min="22" max="22" width="14" bestFit="1" customWidth="1"/>
    <col min="23" max="24" width="12.875" bestFit="1" customWidth="1"/>
    <col min="25" max="27" width="15" bestFit="1" customWidth="1"/>
    <col min="28" max="30" width="12.875" bestFit="1" customWidth="1"/>
    <col min="31" max="33" width="15" bestFit="1" customWidth="1"/>
    <col min="34" max="36" width="12.875" bestFit="1" customWidth="1"/>
  </cols>
  <sheetData>
    <row r="1" spans="1:18" ht="16.5" thickBot="1" x14ac:dyDescent="0.3">
      <c r="A1" s="17"/>
      <c r="B1" s="17"/>
      <c r="C1" s="17"/>
      <c r="D1" s="17"/>
      <c r="F1" s="18"/>
      <c r="G1" s="38" t="s">
        <v>97</v>
      </c>
      <c r="H1" s="37" t="s">
        <v>98</v>
      </c>
      <c r="I1" s="37" t="s">
        <v>99</v>
      </c>
      <c r="J1" s="37" t="s">
        <v>100</v>
      </c>
      <c r="K1" s="37" t="s">
        <v>143</v>
      </c>
      <c r="L1" s="37" t="s">
        <v>101</v>
      </c>
      <c r="M1" s="53" t="s">
        <v>151</v>
      </c>
      <c r="N1" s="66" t="s">
        <v>148</v>
      </c>
      <c r="O1" s="17"/>
      <c r="P1" s="17"/>
      <c r="Q1" s="17"/>
      <c r="R1" s="17"/>
    </row>
    <row r="2" spans="1:18" x14ac:dyDescent="0.25">
      <c r="A2" s="155" t="s">
        <v>147</v>
      </c>
      <c r="B2" s="156"/>
      <c r="C2" s="161" t="s">
        <v>86</v>
      </c>
      <c r="D2" s="162"/>
      <c r="E2" s="165" t="s">
        <v>102</v>
      </c>
      <c r="F2" s="19" t="s">
        <v>14</v>
      </c>
      <c r="G2" s="24">
        <v>47.438225000000003</v>
      </c>
      <c r="H2" s="24">
        <v>79.210525000000004</v>
      </c>
      <c r="I2" s="24">
        <v>5.0839700499999996</v>
      </c>
      <c r="J2" s="25">
        <v>31.797491475000001</v>
      </c>
      <c r="K2" s="24">
        <v>2.5831411325000002</v>
      </c>
      <c r="L2" s="25">
        <v>36.696329224999999</v>
      </c>
      <c r="M2" s="56">
        <v>2.75</v>
      </c>
      <c r="N2" s="148" t="s">
        <v>141</v>
      </c>
    </row>
    <row r="3" spans="1:18" ht="16.5" thickBot="1" x14ac:dyDescent="0.3">
      <c r="A3" s="157"/>
      <c r="B3" s="158"/>
      <c r="C3" s="163"/>
      <c r="D3" s="164"/>
      <c r="E3" s="166"/>
      <c r="F3" s="20" t="s">
        <v>15</v>
      </c>
      <c r="G3" s="27">
        <v>0.95469246739024127</v>
      </c>
      <c r="H3" s="28">
        <v>2.2459904223508298</v>
      </c>
      <c r="I3" s="28">
        <v>0.20139692229360365</v>
      </c>
      <c r="J3" s="28">
        <v>2.1417472015897832</v>
      </c>
      <c r="K3" s="28">
        <v>0.21335912463576778</v>
      </c>
      <c r="L3" s="28">
        <v>3.9274961256658911</v>
      </c>
      <c r="M3" s="57">
        <v>1.181453906563152</v>
      </c>
      <c r="N3" s="141"/>
    </row>
    <row r="4" spans="1:18" x14ac:dyDescent="0.25">
      <c r="A4" s="157"/>
      <c r="B4" s="158"/>
      <c r="C4" s="161" t="s">
        <v>87</v>
      </c>
      <c r="D4" s="162"/>
      <c r="E4" s="165" t="s">
        <v>106</v>
      </c>
      <c r="F4" s="19" t="s">
        <v>14</v>
      </c>
      <c r="G4" s="24">
        <v>63.415275000000001</v>
      </c>
      <c r="H4" s="24">
        <v>92.702799999999996</v>
      </c>
      <c r="I4" s="24">
        <v>6.5015549999999998</v>
      </c>
      <c r="J4" s="25">
        <v>37.620725</v>
      </c>
      <c r="K4" s="24">
        <v>2.3957375000000001</v>
      </c>
      <c r="L4" s="25">
        <v>26.981275</v>
      </c>
      <c r="M4" s="25">
        <v>1</v>
      </c>
      <c r="N4" s="141"/>
    </row>
    <row r="5" spans="1:18" ht="16.5" thickBot="1" x14ac:dyDescent="0.3">
      <c r="A5" s="157"/>
      <c r="B5" s="158"/>
      <c r="C5" s="167"/>
      <c r="D5" s="168"/>
      <c r="E5" s="166"/>
      <c r="F5" s="20" t="s">
        <v>15</v>
      </c>
      <c r="G5" s="31">
        <v>5.4136805496776628</v>
      </c>
      <c r="H5" s="32">
        <v>4.5392220190615626</v>
      </c>
      <c r="I5" s="32">
        <v>0.19735193071853474</v>
      </c>
      <c r="J5" s="32">
        <v>1.4233021846952718</v>
      </c>
      <c r="K5" s="32">
        <v>0.21011484325542096</v>
      </c>
      <c r="L5" s="32">
        <v>1.5733690504641096</v>
      </c>
      <c r="M5" s="58">
        <v>0</v>
      </c>
      <c r="N5" s="141"/>
    </row>
    <row r="6" spans="1:18" x14ac:dyDescent="0.25">
      <c r="A6" s="157"/>
      <c r="B6" s="158"/>
      <c r="C6" s="167"/>
      <c r="D6" s="168"/>
      <c r="E6" s="169" t="s">
        <v>107</v>
      </c>
      <c r="F6" s="19" t="s">
        <v>14</v>
      </c>
      <c r="G6" s="24">
        <v>34.901800000000001</v>
      </c>
      <c r="H6" s="24">
        <v>65.066249999999997</v>
      </c>
      <c r="I6" s="24">
        <v>4.4960475000000004</v>
      </c>
      <c r="J6" s="25">
        <v>29.698699999999999</v>
      </c>
      <c r="K6" s="24">
        <v>0.99700250000000001</v>
      </c>
      <c r="L6" s="25">
        <v>19.9938</v>
      </c>
      <c r="M6" s="56">
        <v>2</v>
      </c>
      <c r="N6" s="141"/>
    </row>
    <row r="7" spans="1:18" ht="16.5" thickBot="1" x14ac:dyDescent="0.3">
      <c r="A7" s="157"/>
      <c r="B7" s="158"/>
      <c r="C7" s="163"/>
      <c r="D7" s="164"/>
      <c r="E7" s="170"/>
      <c r="F7" s="20" t="s">
        <v>15</v>
      </c>
      <c r="G7" s="27">
        <v>1.0434187422442951</v>
      </c>
      <c r="H7" s="28">
        <v>1.4438147090837752</v>
      </c>
      <c r="I7" s="28">
        <v>0.61283069130572376</v>
      </c>
      <c r="J7" s="28">
        <v>2.4399487689293804</v>
      </c>
      <c r="K7" s="28">
        <v>5.289613043266965E-2</v>
      </c>
      <c r="L7" s="28">
        <v>1.2675955821948892</v>
      </c>
      <c r="M7" s="57">
        <v>0.40824829046386302</v>
      </c>
      <c r="N7" s="141"/>
    </row>
    <row r="8" spans="1:18" x14ac:dyDescent="0.25">
      <c r="A8" s="157"/>
      <c r="B8" s="158"/>
      <c r="C8" s="161" t="s">
        <v>170</v>
      </c>
      <c r="D8" s="162"/>
      <c r="E8" s="165" t="s">
        <v>105</v>
      </c>
      <c r="F8" s="19" t="s">
        <v>14</v>
      </c>
      <c r="G8" s="24">
        <v>67.097612499999997</v>
      </c>
      <c r="H8" s="24">
        <v>100.18814999999999</v>
      </c>
      <c r="I8" s="24">
        <v>7.2757474999999996</v>
      </c>
      <c r="J8" s="25">
        <v>39.035662500000001</v>
      </c>
      <c r="K8" s="24">
        <v>2.7527663750000002</v>
      </c>
      <c r="L8" s="25">
        <v>30.550395000000002</v>
      </c>
      <c r="M8" s="25">
        <v>1.5</v>
      </c>
      <c r="N8" s="141"/>
    </row>
    <row r="9" spans="1:18" ht="16.5" thickBot="1" x14ac:dyDescent="0.3">
      <c r="A9" s="157"/>
      <c r="B9" s="158"/>
      <c r="C9" s="167"/>
      <c r="D9" s="168"/>
      <c r="E9" s="166"/>
      <c r="F9" s="20" t="s">
        <v>15</v>
      </c>
      <c r="G9" s="31">
        <v>3.7468318242329404</v>
      </c>
      <c r="H9" s="32">
        <v>4.092479663794486</v>
      </c>
      <c r="I9" s="32">
        <v>0.45702725871248628</v>
      </c>
      <c r="J9" s="32">
        <v>2.8431088083379974</v>
      </c>
      <c r="K9" s="32">
        <v>0.37644044258724829</v>
      </c>
      <c r="L9" s="32">
        <v>2.8545379646194182</v>
      </c>
      <c r="M9" s="32">
        <v>0.26726124191242434</v>
      </c>
      <c r="N9" s="141"/>
      <c r="O9" s="35"/>
    </row>
    <row r="10" spans="1:18" x14ac:dyDescent="0.25">
      <c r="A10" s="157"/>
      <c r="B10" s="158"/>
      <c r="C10" s="167"/>
      <c r="D10" s="168"/>
      <c r="E10" s="171" t="s">
        <v>104</v>
      </c>
      <c r="F10" s="19" t="s">
        <v>14</v>
      </c>
      <c r="G10" s="24">
        <v>26.147124999999999</v>
      </c>
      <c r="H10" s="24">
        <v>54.010150000000003</v>
      </c>
      <c r="I10" s="24">
        <v>3.566792875</v>
      </c>
      <c r="J10" s="25">
        <v>26.533637500000001</v>
      </c>
      <c r="K10" s="24">
        <v>1.0158598750000001</v>
      </c>
      <c r="L10" s="25">
        <v>13.455601250000001</v>
      </c>
      <c r="M10" s="55">
        <v>1.25</v>
      </c>
      <c r="N10" s="141"/>
      <c r="O10" s="54"/>
    </row>
    <row r="11" spans="1:18" ht="16.5" thickBot="1" x14ac:dyDescent="0.3">
      <c r="A11" s="157"/>
      <c r="B11" s="158"/>
      <c r="C11" s="167"/>
      <c r="D11" s="168"/>
      <c r="E11" s="172"/>
      <c r="F11" s="20" t="s">
        <v>15</v>
      </c>
      <c r="G11" s="31">
        <v>1.1815642815095921</v>
      </c>
      <c r="H11" s="32">
        <v>1.6472210132306384</v>
      </c>
      <c r="I11" s="32">
        <v>0.59769941345311184</v>
      </c>
      <c r="J11" s="32">
        <v>2.7223532836590305</v>
      </c>
      <c r="K11" s="32">
        <v>0.333236156989488</v>
      </c>
      <c r="L11" s="32">
        <v>1.6388181168216902</v>
      </c>
      <c r="M11" s="32">
        <v>0.25</v>
      </c>
      <c r="N11" s="141"/>
    </row>
    <row r="12" spans="1:18" x14ac:dyDescent="0.25">
      <c r="A12" s="157"/>
      <c r="B12" s="158"/>
      <c r="C12" s="167"/>
      <c r="D12" s="168"/>
      <c r="E12" s="169" t="s">
        <v>103</v>
      </c>
      <c r="F12" s="19" t="s">
        <v>14</v>
      </c>
      <c r="G12" s="24">
        <v>44.347025000000002</v>
      </c>
      <c r="H12" s="24">
        <v>83.73115</v>
      </c>
      <c r="I12" s="24">
        <v>6.0985699999999996</v>
      </c>
      <c r="J12" s="25">
        <v>37.232199999999999</v>
      </c>
      <c r="K12" s="24">
        <v>1.5917460000000001</v>
      </c>
      <c r="L12" s="88">
        <v>23.471025000000001</v>
      </c>
      <c r="M12" s="25">
        <v>1.5</v>
      </c>
      <c r="N12" s="141"/>
    </row>
    <row r="13" spans="1:18" ht="16.5" thickBot="1" x14ac:dyDescent="0.3">
      <c r="A13" s="159"/>
      <c r="B13" s="160"/>
      <c r="C13" s="163"/>
      <c r="D13" s="164"/>
      <c r="E13" s="170"/>
      <c r="F13" s="20" t="s">
        <v>15</v>
      </c>
      <c r="G13" s="30">
        <v>3.6255886003787587</v>
      </c>
      <c r="H13" s="26">
        <v>4.7662448290032273</v>
      </c>
      <c r="I13" s="26">
        <v>0.57077359358343038</v>
      </c>
      <c r="J13" s="26">
        <v>2.9165478095442121</v>
      </c>
      <c r="K13" s="26">
        <v>0.43778998607196673</v>
      </c>
      <c r="L13" s="89">
        <v>2.8530826538869696</v>
      </c>
      <c r="M13" s="34">
        <v>0.3779644730092272</v>
      </c>
      <c r="N13" s="142"/>
    </row>
    <row r="14" spans="1:18" x14ac:dyDescent="0.25">
      <c r="A14" s="179" t="s">
        <v>146</v>
      </c>
      <c r="B14" s="180"/>
      <c r="C14" s="161" t="s">
        <v>95</v>
      </c>
      <c r="D14" s="162"/>
      <c r="E14" s="165" t="s">
        <v>108</v>
      </c>
      <c r="F14" s="19" t="s">
        <v>14</v>
      </c>
      <c r="G14" s="29">
        <v>69.963277950000005</v>
      </c>
      <c r="H14" s="25">
        <v>117.76112999999999</v>
      </c>
      <c r="I14" s="25">
        <v>19.39400384</v>
      </c>
      <c r="J14" s="25">
        <v>63.215128</v>
      </c>
      <c r="K14" s="151" t="s">
        <v>141</v>
      </c>
      <c r="L14" s="151"/>
      <c r="M14" s="151"/>
      <c r="N14" s="62">
        <v>123.5</v>
      </c>
    </row>
    <row r="15" spans="1:18" ht="16.5" thickBot="1" x14ac:dyDescent="0.3">
      <c r="A15" s="181"/>
      <c r="B15" s="182"/>
      <c r="C15" s="167"/>
      <c r="D15" s="168"/>
      <c r="E15" s="166"/>
      <c r="F15" s="20" t="s">
        <v>15</v>
      </c>
      <c r="G15" s="31">
        <v>4.13842205</v>
      </c>
      <c r="H15" s="32">
        <v>1.5518699999999999</v>
      </c>
      <c r="I15" s="32">
        <v>4.6271911599999997</v>
      </c>
      <c r="J15" s="32">
        <v>7.021782</v>
      </c>
      <c r="K15" s="151"/>
      <c r="L15" s="151"/>
      <c r="M15" s="151"/>
      <c r="N15" s="63">
        <v>14.499999999999998</v>
      </c>
    </row>
    <row r="16" spans="1:18" x14ac:dyDescent="0.25">
      <c r="A16" s="181"/>
      <c r="B16" s="182"/>
      <c r="C16" s="167"/>
      <c r="D16" s="168"/>
      <c r="E16" s="171" t="s">
        <v>109</v>
      </c>
      <c r="F16" s="19" t="s">
        <v>14</v>
      </c>
      <c r="G16" s="29">
        <v>60.959350000000001</v>
      </c>
      <c r="H16" s="25">
        <v>98.221549999999993</v>
      </c>
      <c r="I16" s="25">
        <v>21.153504824999999</v>
      </c>
      <c r="J16" s="25">
        <v>70.571685000000002</v>
      </c>
      <c r="K16" s="151"/>
      <c r="L16" s="151"/>
      <c r="M16" s="151"/>
      <c r="N16" s="62">
        <v>81.5</v>
      </c>
    </row>
    <row r="17" spans="1:55" ht="16.5" thickBot="1" x14ac:dyDescent="0.3">
      <c r="A17" s="181"/>
      <c r="B17" s="182"/>
      <c r="C17" s="167"/>
      <c r="D17" s="168"/>
      <c r="E17" s="172"/>
      <c r="F17" s="20" t="s">
        <v>15</v>
      </c>
      <c r="G17" s="31">
        <v>4.1099499999999995</v>
      </c>
      <c r="H17" s="32">
        <v>3.8854499999999996</v>
      </c>
      <c r="I17" s="32">
        <v>0.82779517499999988</v>
      </c>
      <c r="J17" s="32">
        <v>11.396985000000001</v>
      </c>
      <c r="K17" s="151"/>
      <c r="L17" s="151"/>
      <c r="M17" s="151"/>
      <c r="N17" s="62">
        <v>21.5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L17" s="3">
        <f>S17/1000000000</f>
        <v>0</v>
      </c>
      <c r="AM17" s="3">
        <f t="shared" ref="AM17:AN18" si="0">T17/1000000000</f>
        <v>0</v>
      </c>
      <c r="AN17" s="3">
        <f t="shared" si="0"/>
        <v>0</v>
      </c>
      <c r="AO17" s="3">
        <f>V17/1000000</f>
        <v>0</v>
      </c>
      <c r="AP17" s="3">
        <f t="shared" ref="AP17:AQ18" si="1">W17/1000000</f>
        <v>0</v>
      </c>
      <c r="AQ17" s="3">
        <f t="shared" si="1"/>
        <v>0</v>
      </c>
      <c r="AR17" s="3">
        <f>Y17/1000000000</f>
        <v>0</v>
      </c>
      <c r="AS17" s="3">
        <f t="shared" ref="AS17:AT18" si="2">Z17/1000000000</f>
        <v>0</v>
      </c>
      <c r="AT17" s="3">
        <f t="shared" si="2"/>
        <v>0</v>
      </c>
      <c r="AU17" s="3">
        <f>AB17/1000000</f>
        <v>0</v>
      </c>
      <c r="AV17" s="3">
        <f t="shared" ref="AV17:AW18" si="3">AC17/1000000</f>
        <v>0</v>
      </c>
      <c r="AW17" s="3">
        <f t="shared" si="3"/>
        <v>0</v>
      </c>
      <c r="AX17" s="3">
        <f>AE17/1000000000</f>
        <v>0</v>
      </c>
      <c r="AY17" s="3">
        <f t="shared" ref="AY17:AZ18" si="4">AF17/1000000000</f>
        <v>0</v>
      </c>
      <c r="AZ17" s="3">
        <f t="shared" si="4"/>
        <v>0</v>
      </c>
      <c r="BA17" s="3">
        <f>AH17/1000000</f>
        <v>0</v>
      </c>
      <c r="BB17" s="3">
        <f t="shared" ref="BB17:BC18" si="5">AI17/1000000</f>
        <v>0</v>
      </c>
      <c r="BC17" s="3">
        <f t="shared" si="5"/>
        <v>0</v>
      </c>
    </row>
    <row r="18" spans="1:55" x14ac:dyDescent="0.25">
      <c r="A18" s="181"/>
      <c r="B18" s="182"/>
      <c r="C18" s="167"/>
      <c r="D18" s="168"/>
      <c r="E18" s="169" t="s">
        <v>110</v>
      </c>
      <c r="F18" s="19" t="s">
        <v>14</v>
      </c>
      <c r="G18" s="29">
        <v>52.1011612</v>
      </c>
      <c r="H18" s="25">
        <v>105.230419</v>
      </c>
      <c r="I18" s="25">
        <v>6.725142</v>
      </c>
      <c r="J18" s="25">
        <v>29.837569999999999</v>
      </c>
      <c r="K18" s="151"/>
      <c r="L18" s="151"/>
      <c r="M18" s="151"/>
      <c r="N18" s="64">
        <v>26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L18" s="3">
        <f>S18/1000000000</f>
        <v>0</v>
      </c>
      <c r="AM18" s="3">
        <f t="shared" si="0"/>
        <v>0</v>
      </c>
      <c r="AN18" s="3">
        <f t="shared" si="0"/>
        <v>0</v>
      </c>
      <c r="AO18" s="3">
        <f>V18/1000000</f>
        <v>0</v>
      </c>
      <c r="AP18" s="3">
        <f t="shared" si="1"/>
        <v>0</v>
      </c>
      <c r="AQ18" s="3">
        <f t="shared" si="1"/>
        <v>0</v>
      </c>
      <c r="AR18" s="3">
        <f>Y18/1000000000</f>
        <v>0</v>
      </c>
      <c r="AS18" s="3">
        <f t="shared" si="2"/>
        <v>0</v>
      </c>
      <c r="AT18" s="3">
        <f t="shared" si="2"/>
        <v>0</v>
      </c>
      <c r="AU18" s="3">
        <f>AB18/1000000</f>
        <v>0</v>
      </c>
      <c r="AV18" s="3">
        <f t="shared" si="3"/>
        <v>0</v>
      </c>
      <c r="AW18" s="3">
        <f t="shared" si="3"/>
        <v>0</v>
      </c>
      <c r="AX18" s="3">
        <f>AE18/1000000000</f>
        <v>0</v>
      </c>
      <c r="AY18" s="3">
        <f t="shared" si="4"/>
        <v>0</v>
      </c>
      <c r="AZ18" s="3">
        <f t="shared" si="4"/>
        <v>0</v>
      </c>
      <c r="BA18" s="3">
        <f>AH18/1000000</f>
        <v>0</v>
      </c>
      <c r="BB18" s="3">
        <f t="shared" si="5"/>
        <v>0</v>
      </c>
      <c r="BC18" s="3">
        <f t="shared" si="5"/>
        <v>0</v>
      </c>
    </row>
    <row r="19" spans="1:55" ht="16.5" thickBot="1" x14ac:dyDescent="0.3">
      <c r="A19" s="181"/>
      <c r="B19" s="182"/>
      <c r="C19" s="167"/>
      <c r="D19" s="168"/>
      <c r="E19" s="170"/>
      <c r="F19" s="20" t="s">
        <v>15</v>
      </c>
      <c r="G19" s="31">
        <v>1.0004388</v>
      </c>
      <c r="H19" s="32">
        <v>0.47658099999999998</v>
      </c>
      <c r="I19" s="32">
        <v>0.62990199999999996</v>
      </c>
      <c r="J19" s="32">
        <v>1.2016699999999998</v>
      </c>
      <c r="K19" s="151"/>
      <c r="L19" s="151"/>
      <c r="M19" s="151"/>
      <c r="N19" s="63">
        <v>2</v>
      </c>
    </row>
    <row r="20" spans="1:55" x14ac:dyDescent="0.25">
      <c r="A20" s="181"/>
      <c r="B20" s="182"/>
      <c r="C20" s="167"/>
      <c r="D20" s="168"/>
      <c r="E20" s="185" t="s">
        <v>111</v>
      </c>
      <c r="F20" s="19" t="s">
        <v>14</v>
      </c>
      <c r="G20" s="29">
        <v>28.034400000000002</v>
      </c>
      <c r="H20" s="25">
        <v>60.998350000000002</v>
      </c>
      <c r="I20" s="25">
        <v>2.8335482500000002</v>
      </c>
      <c r="J20" s="25">
        <v>19.919677</v>
      </c>
      <c r="K20" s="151"/>
      <c r="L20" s="151"/>
      <c r="M20" s="151"/>
      <c r="N20" s="62">
        <v>9</v>
      </c>
    </row>
    <row r="21" spans="1:55" ht="16.5" thickBot="1" x14ac:dyDescent="0.3">
      <c r="A21" s="181"/>
      <c r="B21" s="182"/>
      <c r="C21" s="163"/>
      <c r="D21" s="164"/>
      <c r="E21" s="186"/>
      <c r="F21" s="20" t="s">
        <v>15</v>
      </c>
      <c r="G21" s="27">
        <v>1.6873</v>
      </c>
      <c r="H21" s="28">
        <v>1.1740499999999998</v>
      </c>
      <c r="I21" s="28">
        <v>1.3524549999999998E-2</v>
      </c>
      <c r="J21" s="28">
        <v>1.5344969999999998</v>
      </c>
      <c r="K21" s="144"/>
      <c r="L21" s="144"/>
      <c r="M21" s="144"/>
      <c r="N21" s="65">
        <v>2.9999999999999996</v>
      </c>
    </row>
    <row r="22" spans="1:55" x14ac:dyDescent="0.25">
      <c r="A22" s="181"/>
      <c r="B22" s="182"/>
      <c r="C22" s="161" t="s">
        <v>88</v>
      </c>
      <c r="D22" s="162"/>
      <c r="E22" s="165" t="s">
        <v>112</v>
      </c>
      <c r="F22" s="19" t="s">
        <v>14</v>
      </c>
      <c r="G22" s="79">
        <v>93.686199999999999</v>
      </c>
      <c r="H22" s="79">
        <v>131.28399999999999</v>
      </c>
      <c r="I22" s="79">
        <v>20.006499999999999</v>
      </c>
      <c r="J22" s="25">
        <v>63.008400000000002</v>
      </c>
      <c r="K22" s="24">
        <v>9.8042973107999991</v>
      </c>
      <c r="L22" s="25">
        <v>275.42110448999972</v>
      </c>
      <c r="M22" s="55">
        <v>312</v>
      </c>
      <c r="N22" s="62">
        <v>125</v>
      </c>
    </row>
    <row r="23" spans="1:55" ht="16.5" thickBot="1" x14ac:dyDescent="0.3">
      <c r="A23" s="181"/>
      <c r="B23" s="182"/>
      <c r="C23" s="167"/>
      <c r="D23" s="168"/>
      <c r="E23" s="166"/>
      <c r="F23" s="21"/>
      <c r="G23" s="80"/>
      <c r="H23" s="81"/>
      <c r="I23" s="81"/>
      <c r="J23" s="32"/>
      <c r="K23" s="32"/>
      <c r="L23" s="32"/>
      <c r="M23" s="58"/>
      <c r="N23" s="63"/>
      <c r="P23" s="86"/>
      <c r="Q23" s="86"/>
      <c r="R23" s="86"/>
      <c r="S23" s="86"/>
      <c r="T23" s="86"/>
      <c r="U23" s="86"/>
    </row>
    <row r="24" spans="1:55" x14ac:dyDescent="0.25">
      <c r="A24" s="181"/>
      <c r="B24" s="182"/>
      <c r="C24" s="167"/>
      <c r="D24" s="168"/>
      <c r="E24" s="171" t="s">
        <v>113</v>
      </c>
      <c r="F24" s="19" t="s">
        <v>14</v>
      </c>
      <c r="G24" s="79">
        <v>34.400799999999997</v>
      </c>
      <c r="H24" s="79">
        <v>68.893699999999995</v>
      </c>
      <c r="I24" s="79">
        <v>3.32199</v>
      </c>
      <c r="J24" s="25">
        <v>26.727399999999999</v>
      </c>
      <c r="K24" s="24">
        <v>0.49154868099999999</v>
      </c>
      <c r="L24" s="25">
        <v>13.7839779</v>
      </c>
      <c r="M24" s="55">
        <v>1</v>
      </c>
      <c r="N24" s="62">
        <v>6</v>
      </c>
      <c r="P24" s="86"/>
      <c r="Q24" s="86"/>
      <c r="R24" s="86"/>
      <c r="S24" s="86"/>
      <c r="T24" s="86"/>
      <c r="U24" s="86"/>
    </row>
    <row r="25" spans="1:55" ht="16.5" thickBot="1" x14ac:dyDescent="0.3">
      <c r="A25" s="181"/>
      <c r="B25" s="182"/>
      <c r="C25" s="163"/>
      <c r="D25" s="164"/>
      <c r="E25" s="172"/>
      <c r="F25" s="20"/>
      <c r="G25" s="82"/>
      <c r="H25" s="83"/>
      <c r="I25" s="83"/>
      <c r="J25" s="28"/>
      <c r="K25" s="28"/>
      <c r="L25" s="28"/>
      <c r="M25" s="57"/>
      <c r="N25" s="65"/>
      <c r="P25" s="86"/>
      <c r="Q25" s="86"/>
      <c r="R25" s="86"/>
      <c r="S25" s="86"/>
      <c r="T25" s="86"/>
      <c r="U25" s="86"/>
      <c r="V25" s="3"/>
      <c r="X25" s="3"/>
      <c r="Y25" s="3"/>
      <c r="Z25" s="3"/>
      <c r="AA25" s="3"/>
      <c r="AB25" s="3"/>
      <c r="AC25" s="3"/>
    </row>
    <row r="26" spans="1:55" ht="16.5" thickTop="1" x14ac:dyDescent="0.25">
      <c r="A26" s="181"/>
      <c r="B26" s="182"/>
      <c r="C26" s="173" t="s">
        <v>174</v>
      </c>
      <c r="D26" s="174"/>
      <c r="E26" s="165" t="s">
        <v>115</v>
      </c>
      <c r="F26" s="19" t="s">
        <v>14</v>
      </c>
      <c r="G26" s="106">
        <v>50.348239999999997</v>
      </c>
      <c r="H26" s="106">
        <v>98.270340000000004</v>
      </c>
      <c r="I26" s="106">
        <v>13.421900000000001</v>
      </c>
      <c r="J26" s="106">
        <v>65.635840000000002</v>
      </c>
      <c r="K26" s="106">
        <v>6.1534828060000004</v>
      </c>
      <c r="L26" s="106">
        <v>144.72637419999995</v>
      </c>
      <c r="M26" s="107">
        <v>83</v>
      </c>
      <c r="N26" s="108">
        <v>75</v>
      </c>
      <c r="P26" s="92"/>
      <c r="Q26" s="86"/>
      <c r="R26" s="91"/>
      <c r="S26" s="91"/>
      <c r="T26" s="91"/>
      <c r="U26" s="91"/>
      <c r="V26" s="3"/>
      <c r="W26" s="3"/>
      <c r="X26" s="3"/>
      <c r="Y26" s="3"/>
      <c r="Z26" s="3"/>
      <c r="AA26" s="3"/>
      <c r="AB26" s="3"/>
      <c r="AC26" s="3"/>
    </row>
    <row r="27" spans="1:55" ht="16.5" thickBot="1" x14ac:dyDescent="0.3">
      <c r="A27" s="181"/>
      <c r="B27" s="182"/>
      <c r="C27" s="175"/>
      <c r="D27" s="176"/>
      <c r="E27" s="166"/>
      <c r="F27" s="20" t="s">
        <v>15</v>
      </c>
      <c r="G27" s="106">
        <v>2.4186693981608975</v>
      </c>
      <c r="H27" s="109">
        <v>3.7394148544391275</v>
      </c>
      <c r="I27" s="109">
        <v>1.1739013259213933</v>
      </c>
      <c r="J27" s="106">
        <v>5.3276577903990789</v>
      </c>
      <c r="K27" s="153" t="s">
        <v>142</v>
      </c>
      <c r="L27" s="153"/>
      <c r="M27" s="153"/>
      <c r="N27" s="110"/>
      <c r="P27" s="86"/>
      <c r="Q27" s="86"/>
      <c r="R27" s="91"/>
      <c r="S27" s="91"/>
      <c r="T27" s="91"/>
      <c r="U27" s="91"/>
      <c r="V27" s="91"/>
      <c r="W27" s="3"/>
      <c r="X27" s="3"/>
      <c r="Y27" s="3"/>
    </row>
    <row r="28" spans="1:55" x14ac:dyDescent="0.25">
      <c r="A28" s="181"/>
      <c r="B28" s="182"/>
      <c r="C28" s="175"/>
      <c r="D28" s="176"/>
      <c r="E28" s="171" t="s">
        <v>114</v>
      </c>
      <c r="F28" s="19" t="s">
        <v>14</v>
      </c>
      <c r="G28" s="111">
        <v>32.97486</v>
      </c>
      <c r="H28" s="112">
        <v>87.300200000000004</v>
      </c>
      <c r="I28" s="112">
        <v>3.6867899999999998</v>
      </c>
      <c r="J28" s="113">
        <v>26.917200000000001</v>
      </c>
      <c r="K28" s="106">
        <v>1.95046495</v>
      </c>
      <c r="L28" s="106">
        <v>39.549170400000001</v>
      </c>
      <c r="M28" s="114">
        <v>19</v>
      </c>
      <c r="N28" s="115">
        <v>14</v>
      </c>
      <c r="P28" s="86"/>
      <c r="Q28" s="86"/>
      <c r="R28" s="86"/>
      <c r="S28" s="86"/>
      <c r="T28" s="86"/>
      <c r="U28" s="86"/>
      <c r="V28" s="86"/>
    </row>
    <row r="29" spans="1:55" ht="16.5" thickBot="1" x14ac:dyDescent="0.3">
      <c r="A29" s="181"/>
      <c r="B29" s="182"/>
      <c r="C29" s="177"/>
      <c r="D29" s="178"/>
      <c r="E29" s="172"/>
      <c r="F29" s="20" t="s">
        <v>15</v>
      </c>
      <c r="G29" s="116">
        <v>1.4860454042861546</v>
      </c>
      <c r="H29" s="117">
        <v>6.6775129054910858</v>
      </c>
      <c r="I29" s="117">
        <v>0.42303270005993615</v>
      </c>
      <c r="J29" s="117">
        <v>3.4586981313783367</v>
      </c>
      <c r="K29" s="154" t="s">
        <v>142</v>
      </c>
      <c r="L29" s="154"/>
      <c r="M29" s="154"/>
      <c r="N29" s="118"/>
      <c r="R29" s="3"/>
      <c r="S29" s="3"/>
      <c r="T29" s="3"/>
      <c r="U29" s="86"/>
      <c r="V29" s="86"/>
      <c r="W29" s="3"/>
    </row>
    <row r="30" spans="1:55" x14ac:dyDescent="0.25">
      <c r="A30" s="181"/>
      <c r="B30" s="182"/>
      <c r="C30" s="161" t="s">
        <v>89</v>
      </c>
      <c r="D30" s="162"/>
      <c r="E30" s="165" t="s">
        <v>116</v>
      </c>
      <c r="F30" s="19" t="s">
        <v>14</v>
      </c>
      <c r="G30" s="24">
        <v>73.442585666666673</v>
      </c>
      <c r="H30" s="24">
        <v>101.93680000000001</v>
      </c>
      <c r="I30" s="24">
        <v>9.4365242933333331</v>
      </c>
      <c r="J30" s="25">
        <v>32.602831666666667</v>
      </c>
      <c r="K30" s="24">
        <v>3.8970578013000008</v>
      </c>
      <c r="L30" s="25">
        <v>79.888663583333312</v>
      </c>
      <c r="M30" s="56">
        <v>46.666666666666664</v>
      </c>
      <c r="N30" s="62">
        <v>62.333333333333336</v>
      </c>
      <c r="R30" s="3"/>
      <c r="S30" s="3"/>
      <c r="T30" s="3"/>
      <c r="U30" s="86"/>
      <c r="V30" s="86"/>
      <c r="W30" s="3"/>
    </row>
    <row r="31" spans="1:55" ht="16.5" thickBot="1" x14ac:dyDescent="0.3">
      <c r="A31" s="181"/>
      <c r="B31" s="182"/>
      <c r="C31" s="167"/>
      <c r="D31" s="168"/>
      <c r="E31" s="166"/>
      <c r="F31" s="20" t="s">
        <v>15</v>
      </c>
      <c r="G31" s="31">
        <v>3.3830828405866908</v>
      </c>
      <c r="H31" s="32">
        <v>3.098773236836367</v>
      </c>
      <c r="I31" s="32">
        <v>0.63310708827604045</v>
      </c>
      <c r="J31" s="32">
        <v>2.9139881575490598</v>
      </c>
      <c r="K31" s="32">
        <v>0.42149979260749887</v>
      </c>
      <c r="L31" s="32">
        <v>18.339829056980747</v>
      </c>
      <c r="M31" s="58">
        <v>20.787282436891822</v>
      </c>
      <c r="N31" s="63">
        <v>6.0092521257733074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55" x14ac:dyDescent="0.25">
      <c r="A32" s="181"/>
      <c r="B32" s="182"/>
      <c r="C32" s="167"/>
      <c r="D32" s="168"/>
      <c r="E32" s="171" t="s">
        <v>119</v>
      </c>
      <c r="F32" s="19" t="s">
        <v>14</v>
      </c>
      <c r="G32" s="24">
        <v>35.2196</v>
      </c>
      <c r="H32" s="24">
        <v>67.719033333333329</v>
      </c>
      <c r="I32" s="24">
        <v>3.62988</v>
      </c>
      <c r="J32" s="25">
        <v>18.889933333333332</v>
      </c>
      <c r="K32" s="24">
        <v>1.6502363472000001</v>
      </c>
      <c r="L32" s="25">
        <v>30.793223016666669</v>
      </c>
      <c r="M32" s="56">
        <v>12.666666666666666</v>
      </c>
      <c r="N32" s="62">
        <v>17.666666666666668</v>
      </c>
      <c r="R32" s="3"/>
      <c r="S32" s="3"/>
      <c r="T32" s="3"/>
      <c r="U32" s="3"/>
      <c r="V32" s="3"/>
      <c r="W32" s="3"/>
      <c r="X32" s="3"/>
      <c r="Y32" s="3"/>
    </row>
    <row r="33" spans="1:20" ht="16.5" thickBot="1" x14ac:dyDescent="0.3">
      <c r="A33" s="181"/>
      <c r="B33" s="182"/>
      <c r="C33" s="163"/>
      <c r="D33" s="164"/>
      <c r="E33" s="172"/>
      <c r="F33" s="20" t="s">
        <v>15</v>
      </c>
      <c r="G33" s="27">
        <v>1.1162859714248856</v>
      </c>
      <c r="H33" s="28">
        <v>4.0076878389470965</v>
      </c>
      <c r="I33" s="28">
        <v>0.45309069338636132</v>
      </c>
      <c r="J33" s="28">
        <v>2.4936251317665552</v>
      </c>
      <c r="K33" s="28">
        <v>0.4029498116807243</v>
      </c>
      <c r="L33" s="28">
        <v>3.742023092378997</v>
      </c>
      <c r="M33" s="57">
        <v>4.0960685758148365</v>
      </c>
      <c r="N33" s="65">
        <v>4.4845413490245694</v>
      </c>
    </row>
    <row r="34" spans="1:20" ht="16.5" thickTop="1" x14ac:dyDescent="0.25">
      <c r="A34" s="181"/>
      <c r="B34" s="182"/>
      <c r="C34" s="161" t="s">
        <v>90</v>
      </c>
      <c r="D34" s="162"/>
      <c r="E34" s="165" t="s">
        <v>118</v>
      </c>
      <c r="F34" s="19" t="s">
        <v>14</v>
      </c>
      <c r="G34" s="24">
        <v>31.212924999999998</v>
      </c>
      <c r="H34" s="24">
        <v>61.531100000000002</v>
      </c>
      <c r="I34" s="24">
        <v>3.7675100000000001</v>
      </c>
      <c r="J34" s="25">
        <v>19.793399999999998</v>
      </c>
      <c r="K34" s="24">
        <v>0.98014833822500003</v>
      </c>
      <c r="L34" s="25">
        <v>27.250450452500001</v>
      </c>
      <c r="M34" s="56">
        <v>39.25</v>
      </c>
      <c r="N34" s="140" t="s">
        <v>141</v>
      </c>
    </row>
    <row r="35" spans="1:20" ht="16.5" thickBot="1" x14ac:dyDescent="0.3">
      <c r="A35" s="181"/>
      <c r="B35" s="182"/>
      <c r="C35" s="167"/>
      <c r="D35" s="168"/>
      <c r="E35" s="166"/>
      <c r="F35" s="20" t="s">
        <v>15</v>
      </c>
      <c r="G35" s="31">
        <v>1.1587689130962797</v>
      </c>
      <c r="H35" s="32">
        <v>3.0216638559464775</v>
      </c>
      <c r="I35" s="32">
        <v>0.34275235785719543</v>
      </c>
      <c r="J35" s="32">
        <v>2.0450048757073089</v>
      </c>
      <c r="K35" s="32">
        <v>5.108092070820594E-2</v>
      </c>
      <c r="L35" s="32">
        <v>2.1813125546356069</v>
      </c>
      <c r="M35" s="58">
        <v>8.7785249330397193</v>
      </c>
      <c r="N35" s="141"/>
    </row>
    <row r="36" spans="1:20" x14ac:dyDescent="0.25">
      <c r="A36" s="181"/>
      <c r="B36" s="182"/>
      <c r="C36" s="167"/>
      <c r="D36" s="168"/>
      <c r="E36" s="171" t="s">
        <v>117</v>
      </c>
      <c r="F36" s="19" t="s">
        <v>14</v>
      </c>
      <c r="G36" s="24">
        <v>41.114224999999998</v>
      </c>
      <c r="H36" s="24">
        <v>72.453400000000002</v>
      </c>
      <c r="I36" s="24">
        <v>1.77416825</v>
      </c>
      <c r="J36" s="25">
        <v>14.697027500000001</v>
      </c>
      <c r="K36" s="24">
        <v>0.81734264864999995</v>
      </c>
      <c r="L36" s="25">
        <v>23.772041687500003</v>
      </c>
      <c r="M36" s="60">
        <v>44.75</v>
      </c>
      <c r="N36" s="141"/>
    </row>
    <row r="37" spans="1:20" ht="16.5" thickBot="1" x14ac:dyDescent="0.3">
      <c r="A37" s="181"/>
      <c r="B37" s="182"/>
      <c r="C37" s="163"/>
      <c r="D37" s="164"/>
      <c r="E37" s="172"/>
      <c r="F37" s="20" t="s">
        <v>15</v>
      </c>
      <c r="G37" s="27">
        <v>3.6987012899518787</v>
      </c>
      <c r="H37" s="28">
        <v>4.7313176344791446</v>
      </c>
      <c r="I37" s="28">
        <v>0.4540739254567796</v>
      </c>
      <c r="J37" s="28">
        <v>2.1714899628495297</v>
      </c>
      <c r="K37" s="28">
        <v>0.16319250531060248</v>
      </c>
      <c r="L37" s="28">
        <v>4.7670738801613934</v>
      </c>
      <c r="M37" s="57">
        <v>12.358364239116222</v>
      </c>
      <c r="N37" s="149"/>
    </row>
    <row r="38" spans="1:20" x14ac:dyDescent="0.25">
      <c r="A38" s="181"/>
      <c r="B38" s="182"/>
      <c r="C38" s="161" t="s">
        <v>167</v>
      </c>
      <c r="D38" s="162"/>
      <c r="E38" s="165" t="s">
        <v>120</v>
      </c>
      <c r="F38" s="19" t="s">
        <v>14</v>
      </c>
      <c r="G38" s="24">
        <v>38.421199999999999</v>
      </c>
      <c r="H38" s="24">
        <v>89.8797</v>
      </c>
      <c r="I38" s="24">
        <v>7.00047</v>
      </c>
      <c r="J38" s="25">
        <v>36.096733333333333</v>
      </c>
      <c r="K38" s="24">
        <v>1.27950225</v>
      </c>
      <c r="L38" s="25">
        <v>20.947071999999999</v>
      </c>
      <c r="M38" s="55">
        <v>6</v>
      </c>
      <c r="N38" s="62">
        <v>38.5</v>
      </c>
    </row>
    <row r="39" spans="1:20" ht="16.5" thickBot="1" x14ac:dyDescent="0.3">
      <c r="A39" s="181"/>
      <c r="B39" s="182"/>
      <c r="C39" s="163"/>
      <c r="D39" s="164"/>
      <c r="E39" s="166"/>
      <c r="F39" s="20" t="s">
        <v>15</v>
      </c>
      <c r="G39" s="199" t="s">
        <v>166</v>
      </c>
      <c r="H39" s="200"/>
      <c r="I39" s="28">
        <v>0.73813439815072646</v>
      </c>
      <c r="J39" s="28">
        <v>3.8538549489800142</v>
      </c>
      <c r="K39" s="83">
        <v>2.0497749999999999E-2</v>
      </c>
      <c r="L39" s="83">
        <v>2.7529279999999998</v>
      </c>
      <c r="M39" s="83">
        <v>3</v>
      </c>
      <c r="N39" s="65">
        <v>1.4999999999999998</v>
      </c>
    </row>
    <row r="40" spans="1:20" ht="16.5" thickTop="1" x14ac:dyDescent="0.25">
      <c r="A40" s="181"/>
      <c r="B40" s="182"/>
      <c r="C40" s="161" t="s">
        <v>96</v>
      </c>
      <c r="D40" s="162"/>
      <c r="E40" s="165" t="s">
        <v>121</v>
      </c>
      <c r="F40" s="19" t="s">
        <v>14</v>
      </c>
      <c r="G40" s="24">
        <v>59.203859584999996</v>
      </c>
      <c r="H40" s="24">
        <v>125.35042485</v>
      </c>
      <c r="I40" s="24">
        <v>17.49203911</v>
      </c>
      <c r="J40" s="25">
        <v>74.812631999999994</v>
      </c>
      <c r="K40" s="24">
        <v>6.3670269739999998</v>
      </c>
      <c r="L40" s="25">
        <v>104.02253010000001</v>
      </c>
      <c r="M40" s="17" t="s">
        <v>156</v>
      </c>
      <c r="N40" s="140" t="s">
        <v>141</v>
      </c>
    </row>
    <row r="41" spans="1:20" ht="16.5" thickBot="1" x14ac:dyDescent="0.3">
      <c r="A41" s="181"/>
      <c r="B41" s="182"/>
      <c r="C41" s="167"/>
      <c r="D41" s="168"/>
      <c r="E41" s="166"/>
      <c r="F41" s="20" t="s">
        <v>15</v>
      </c>
      <c r="G41" s="32">
        <v>5.9807595850000217</v>
      </c>
      <c r="H41" s="32">
        <v>5.3774248500000006</v>
      </c>
      <c r="I41" s="32">
        <v>6.1681608899999985</v>
      </c>
      <c r="J41" s="32">
        <v>9.0356679999999976</v>
      </c>
      <c r="K41" s="150" t="s">
        <v>142</v>
      </c>
      <c r="L41" s="150"/>
      <c r="M41" s="150"/>
      <c r="N41" s="141"/>
    </row>
    <row r="42" spans="1:20" x14ac:dyDescent="0.25">
      <c r="A42" s="181"/>
      <c r="B42" s="182"/>
      <c r="C42" s="167"/>
      <c r="D42" s="168"/>
      <c r="E42" s="171" t="s">
        <v>122</v>
      </c>
      <c r="F42" s="19" t="s">
        <v>14</v>
      </c>
      <c r="G42" s="24">
        <v>53.792459100000002</v>
      </c>
      <c r="H42" s="24">
        <v>126.3415545</v>
      </c>
      <c r="I42" s="24">
        <v>18.409417850000001</v>
      </c>
      <c r="J42" s="25">
        <v>89.241381500000003</v>
      </c>
      <c r="K42" s="24">
        <v>4.8971149799999996</v>
      </c>
      <c r="L42" s="25">
        <v>48.017904700000003</v>
      </c>
      <c r="M42" s="17" t="s">
        <v>156</v>
      </c>
      <c r="N42" s="141"/>
    </row>
    <row r="43" spans="1:20" ht="16.5" thickBot="1" x14ac:dyDescent="0.3">
      <c r="A43" s="181"/>
      <c r="B43" s="182"/>
      <c r="C43" s="167"/>
      <c r="D43" s="168"/>
      <c r="E43" s="172"/>
      <c r="F43" s="23" t="s">
        <v>15</v>
      </c>
      <c r="G43" s="32">
        <v>2.8251591</v>
      </c>
      <c r="H43" s="32">
        <v>8.4135545</v>
      </c>
      <c r="I43" s="32">
        <v>2.6847178499999966</v>
      </c>
      <c r="J43" s="32">
        <v>23.852481499999993</v>
      </c>
      <c r="K43" s="150" t="s">
        <v>142</v>
      </c>
      <c r="L43" s="150"/>
      <c r="M43" s="150"/>
      <c r="N43" s="141"/>
    </row>
    <row r="44" spans="1:20" x14ac:dyDescent="0.25">
      <c r="A44" s="181"/>
      <c r="B44" s="182"/>
      <c r="C44" s="167"/>
      <c r="D44" s="168"/>
      <c r="E44" s="169" t="s">
        <v>123</v>
      </c>
      <c r="F44" s="19" t="s">
        <v>14</v>
      </c>
      <c r="G44" s="24">
        <v>43.711190100000003</v>
      </c>
      <c r="H44" s="24">
        <v>109.3709005</v>
      </c>
      <c r="I44" s="24">
        <v>5.9017841000000004</v>
      </c>
      <c r="J44" s="25">
        <v>43.7131075</v>
      </c>
      <c r="K44" s="24">
        <v>4.4355872341000007</v>
      </c>
      <c r="L44" s="25">
        <v>97.8</v>
      </c>
      <c r="M44" s="17" t="s">
        <v>156</v>
      </c>
      <c r="N44" s="141"/>
    </row>
    <row r="45" spans="1:20" ht="16.5" thickBot="1" x14ac:dyDescent="0.3">
      <c r="A45" s="183"/>
      <c r="B45" s="184"/>
      <c r="C45" s="163"/>
      <c r="D45" s="164"/>
      <c r="E45" s="170"/>
      <c r="F45" s="20" t="s">
        <v>15</v>
      </c>
      <c r="G45" s="30">
        <v>0.88209009999999988</v>
      </c>
      <c r="H45" s="26">
        <v>13.366000499999991</v>
      </c>
      <c r="I45" s="26">
        <v>1.7506899999999999E-2</v>
      </c>
      <c r="J45" s="26">
        <v>3.7175774999999995</v>
      </c>
      <c r="K45" s="152" t="s">
        <v>142</v>
      </c>
      <c r="L45" s="152"/>
      <c r="M45" s="152"/>
      <c r="N45" s="142"/>
      <c r="S45" s="35"/>
      <c r="T45" s="35"/>
    </row>
    <row r="46" spans="1:20" x14ac:dyDescent="0.25">
      <c r="A46" s="187" t="s">
        <v>145</v>
      </c>
      <c r="B46" s="188"/>
      <c r="C46" s="161" t="s">
        <v>91</v>
      </c>
      <c r="D46" s="162"/>
      <c r="E46" s="165" t="s">
        <v>124</v>
      </c>
      <c r="F46" s="19" t="s">
        <v>14</v>
      </c>
      <c r="G46" s="24">
        <v>47.956233333333337</v>
      </c>
      <c r="H46" s="24">
        <v>78.432733333333331</v>
      </c>
      <c r="I46" s="24">
        <v>7.2290566666666667</v>
      </c>
      <c r="J46" s="25">
        <v>29.279800000000002</v>
      </c>
      <c r="K46" s="24">
        <v>2.9221791693333334</v>
      </c>
      <c r="L46" s="25">
        <v>41.848752233333336</v>
      </c>
      <c r="M46" s="73">
        <v>7.666666666666667</v>
      </c>
      <c r="N46" s="148" t="s">
        <v>141</v>
      </c>
      <c r="S46" s="35"/>
      <c r="T46" s="35"/>
    </row>
    <row r="47" spans="1:20" ht="16.5" thickBot="1" x14ac:dyDescent="0.3">
      <c r="A47" s="189"/>
      <c r="B47" s="190"/>
      <c r="C47" s="167"/>
      <c r="D47" s="168"/>
      <c r="E47" s="166"/>
      <c r="F47" s="20" t="s">
        <v>15</v>
      </c>
      <c r="G47" s="31">
        <v>2.9534183924921833</v>
      </c>
      <c r="H47" s="32">
        <v>2.8484987287653438</v>
      </c>
      <c r="I47" s="32">
        <v>0.2963591823746613</v>
      </c>
      <c r="J47" s="32">
        <v>1.7663795439636787</v>
      </c>
      <c r="K47" s="32">
        <v>0.17248034257330924</v>
      </c>
      <c r="L47" s="32">
        <v>2.4391963778316934</v>
      </c>
      <c r="M47" s="76">
        <v>1.7638342073763935</v>
      </c>
      <c r="N47" s="141"/>
    </row>
    <row r="48" spans="1:20" x14ac:dyDescent="0.25">
      <c r="A48" s="189"/>
      <c r="B48" s="190"/>
      <c r="C48" s="167"/>
      <c r="D48" s="168"/>
      <c r="E48" s="171" t="s">
        <v>125</v>
      </c>
      <c r="F48" s="19" t="s">
        <v>14</v>
      </c>
      <c r="G48" s="24">
        <v>30.222366666666669</v>
      </c>
      <c r="H48" s="24">
        <v>62.916533333333334</v>
      </c>
      <c r="I48" s="24">
        <v>3.0684066666666667</v>
      </c>
      <c r="J48" s="25">
        <v>19.686533333333333</v>
      </c>
      <c r="K48" s="24">
        <v>0.6395372903333334</v>
      </c>
      <c r="L48" s="25">
        <v>13.175463499999999</v>
      </c>
      <c r="M48" s="60">
        <v>3.3333333333333335</v>
      </c>
      <c r="N48" s="141"/>
    </row>
    <row r="49" spans="1:18" ht="16.5" thickBot="1" x14ac:dyDescent="0.3">
      <c r="A49" s="189"/>
      <c r="B49" s="190"/>
      <c r="C49" s="163"/>
      <c r="D49" s="164"/>
      <c r="E49" s="172"/>
      <c r="F49" s="20" t="s">
        <v>15</v>
      </c>
      <c r="G49" s="27">
        <v>2.0572841614884201</v>
      </c>
      <c r="H49" s="28">
        <v>0.6802286437498628</v>
      </c>
      <c r="I49" s="28">
        <v>7.9856936316000632E-2</v>
      </c>
      <c r="J49" s="28">
        <v>1.8453887308038357</v>
      </c>
      <c r="K49" s="28">
        <v>7.0802866381711224E-2</v>
      </c>
      <c r="L49" s="28">
        <v>1.632411941807199</v>
      </c>
      <c r="M49" s="57">
        <v>0.33333333333333276</v>
      </c>
      <c r="N49" s="141"/>
      <c r="P49" s="35"/>
      <c r="Q49" s="35"/>
    </row>
    <row r="50" spans="1:18" x14ac:dyDescent="0.25">
      <c r="A50" s="189"/>
      <c r="B50" s="190"/>
      <c r="C50" s="161" t="s">
        <v>92</v>
      </c>
      <c r="D50" s="162"/>
      <c r="E50" s="165" t="s">
        <v>126</v>
      </c>
      <c r="F50" s="19" t="s">
        <v>14</v>
      </c>
      <c r="G50" s="24">
        <v>64.054100000000005</v>
      </c>
      <c r="H50" s="24">
        <v>108.626</v>
      </c>
      <c r="I50" s="24">
        <v>8.7789649999999995</v>
      </c>
      <c r="J50" s="25">
        <v>31.712949999999999</v>
      </c>
      <c r="K50" s="24">
        <v>2.5102907800000001</v>
      </c>
      <c r="L50" s="25">
        <v>35.854588149999998</v>
      </c>
      <c r="M50" s="60">
        <v>16</v>
      </c>
      <c r="N50" s="141"/>
    </row>
    <row r="51" spans="1:18" ht="16.5" thickBot="1" x14ac:dyDescent="0.3">
      <c r="A51" s="189"/>
      <c r="B51" s="190"/>
      <c r="C51" s="167"/>
      <c r="D51" s="168"/>
      <c r="E51" s="166"/>
      <c r="F51" s="20" t="s">
        <v>15</v>
      </c>
      <c r="G51" s="31">
        <v>2.4463999999999997</v>
      </c>
      <c r="H51" s="32">
        <v>6.8749999999999991</v>
      </c>
      <c r="I51" s="32">
        <v>0.84041499999999991</v>
      </c>
      <c r="J51" s="32">
        <v>3.96455</v>
      </c>
      <c r="K51" s="32">
        <v>0.12061592</v>
      </c>
      <c r="L51" s="32">
        <v>2.1501951499999978</v>
      </c>
      <c r="M51" s="58">
        <v>2</v>
      </c>
      <c r="N51" s="141"/>
    </row>
    <row r="52" spans="1:18" x14ac:dyDescent="0.25">
      <c r="A52" s="189"/>
      <c r="B52" s="190"/>
      <c r="C52" s="167"/>
      <c r="D52" s="168"/>
      <c r="E52" s="171" t="s">
        <v>127</v>
      </c>
      <c r="F52" s="19" t="s">
        <v>14</v>
      </c>
      <c r="G52" s="24">
        <v>43.648499999999999</v>
      </c>
      <c r="H52" s="24">
        <v>78.264349999999993</v>
      </c>
      <c r="I52" s="24">
        <v>6.2636700000000003</v>
      </c>
      <c r="J52" s="25">
        <v>31.158349999999999</v>
      </c>
      <c r="K52" s="24">
        <v>1.4648538449999999</v>
      </c>
      <c r="L52" s="25">
        <v>29.078604300000002</v>
      </c>
      <c r="M52" s="60">
        <v>15.5</v>
      </c>
      <c r="N52" s="141"/>
    </row>
    <row r="53" spans="1:18" ht="16.5" thickBot="1" x14ac:dyDescent="0.3">
      <c r="A53" s="189"/>
      <c r="B53" s="190"/>
      <c r="C53" s="167"/>
      <c r="D53" s="168"/>
      <c r="E53" s="172"/>
      <c r="F53" s="20" t="s">
        <v>15</v>
      </c>
      <c r="G53" s="31">
        <v>1.3006</v>
      </c>
      <c r="H53" s="32">
        <v>3.4947499999999998</v>
      </c>
      <c r="I53" s="32">
        <v>1.0007199999999998</v>
      </c>
      <c r="J53" s="32">
        <v>5.5504499999999997</v>
      </c>
      <c r="K53" s="32">
        <v>8.9404705000000001E-2</v>
      </c>
      <c r="L53" s="32">
        <v>2.2864466999999991</v>
      </c>
      <c r="M53" s="58">
        <v>0.5</v>
      </c>
      <c r="N53" s="141"/>
    </row>
    <row r="54" spans="1:18" x14ac:dyDescent="0.25">
      <c r="A54" s="189"/>
      <c r="B54" s="190"/>
      <c r="C54" s="167"/>
      <c r="D54" s="168"/>
      <c r="E54" s="169" t="s">
        <v>128</v>
      </c>
      <c r="F54" s="19" t="s">
        <v>14</v>
      </c>
      <c r="G54" s="24">
        <v>36.7194</v>
      </c>
      <c r="H54" s="24">
        <v>71.476249999999993</v>
      </c>
      <c r="I54" s="24">
        <v>4.44069</v>
      </c>
      <c r="J54" s="25">
        <v>22.656199999999998</v>
      </c>
      <c r="K54" s="24">
        <v>1.0256604965</v>
      </c>
      <c r="L54" s="25">
        <v>19.080219499999998</v>
      </c>
      <c r="M54" s="60">
        <v>9</v>
      </c>
      <c r="N54" s="141"/>
    </row>
    <row r="55" spans="1:18" ht="16.5" thickBot="1" x14ac:dyDescent="0.3">
      <c r="A55" s="191"/>
      <c r="B55" s="192"/>
      <c r="C55" s="163"/>
      <c r="D55" s="164"/>
      <c r="E55" s="170"/>
      <c r="F55" s="20" t="s">
        <v>15</v>
      </c>
      <c r="G55" s="30">
        <v>5.2122999999999982</v>
      </c>
      <c r="H55" s="26">
        <v>5.4460499999999996</v>
      </c>
      <c r="I55" s="26">
        <v>1.1597799999999996</v>
      </c>
      <c r="J55" s="26">
        <v>5.2077</v>
      </c>
      <c r="K55" s="26">
        <v>0.1437822065000002</v>
      </c>
      <c r="L55" s="26">
        <v>2.2942155</v>
      </c>
      <c r="M55" s="59">
        <v>0</v>
      </c>
      <c r="N55" s="142"/>
    </row>
    <row r="56" spans="1:18" x14ac:dyDescent="0.25">
      <c r="A56" s="193" t="s">
        <v>144</v>
      </c>
      <c r="B56" s="194"/>
      <c r="C56" s="161" t="s">
        <v>164</v>
      </c>
      <c r="D56" s="162"/>
      <c r="E56" s="165" t="s">
        <v>129</v>
      </c>
      <c r="F56" s="19" t="s">
        <v>14</v>
      </c>
      <c r="G56" s="24">
        <v>53.239199999999997</v>
      </c>
      <c r="H56" s="24">
        <v>75.025800000000004</v>
      </c>
      <c r="I56" s="24">
        <v>12.7567</v>
      </c>
      <c r="J56" s="25">
        <v>29.7851</v>
      </c>
      <c r="K56" s="143" t="s">
        <v>141</v>
      </c>
      <c r="L56" s="143"/>
      <c r="M56" s="143"/>
      <c r="N56" s="68">
        <v>24</v>
      </c>
      <c r="P56" s="3"/>
      <c r="Q56" s="3"/>
    </row>
    <row r="57" spans="1:18" ht="16.5" thickBot="1" x14ac:dyDescent="0.3">
      <c r="A57" s="195"/>
      <c r="B57" s="196"/>
      <c r="C57" s="167"/>
      <c r="D57" s="168"/>
      <c r="E57" s="166"/>
      <c r="F57" s="20" t="s">
        <v>15</v>
      </c>
      <c r="G57" s="31"/>
      <c r="H57" s="32"/>
      <c r="I57" s="32"/>
      <c r="J57" s="32"/>
      <c r="K57" s="143"/>
      <c r="L57" s="143"/>
      <c r="M57" s="143"/>
      <c r="N57" s="69"/>
      <c r="P57" s="3"/>
      <c r="Q57" s="78"/>
    </row>
    <row r="58" spans="1:18" x14ac:dyDescent="0.25">
      <c r="A58" s="195"/>
      <c r="B58" s="196"/>
      <c r="C58" s="167"/>
      <c r="D58" s="168"/>
      <c r="E58" s="171" t="s">
        <v>130</v>
      </c>
      <c r="F58" s="19" t="s">
        <v>14</v>
      </c>
      <c r="G58" s="74">
        <v>17.1843</v>
      </c>
      <c r="H58" s="75">
        <v>47.826900000000002</v>
      </c>
      <c r="I58" s="75">
        <v>1.76616</v>
      </c>
      <c r="J58" s="75">
        <v>15.7235</v>
      </c>
      <c r="K58" s="143"/>
      <c r="L58" s="143"/>
      <c r="M58" s="143"/>
      <c r="N58" s="145" t="s">
        <v>141</v>
      </c>
      <c r="P58" s="3"/>
      <c r="Q58" s="3"/>
      <c r="R58" s="3"/>
    </row>
    <row r="59" spans="1:18" ht="16.5" thickBot="1" x14ac:dyDescent="0.3">
      <c r="A59" s="195"/>
      <c r="B59" s="196"/>
      <c r="C59" s="167"/>
      <c r="D59" s="168"/>
      <c r="E59" s="172"/>
      <c r="F59" s="20" t="s">
        <v>15</v>
      </c>
      <c r="G59" s="31"/>
      <c r="H59" s="32"/>
      <c r="I59" s="32"/>
      <c r="J59" s="32"/>
      <c r="K59" s="143"/>
      <c r="L59" s="143"/>
      <c r="M59" s="143"/>
      <c r="N59" s="146"/>
      <c r="P59" s="3"/>
      <c r="Q59" s="3"/>
      <c r="R59" s="3"/>
    </row>
    <row r="60" spans="1:18" x14ac:dyDescent="0.25">
      <c r="A60" s="195"/>
      <c r="B60" s="196"/>
      <c r="C60" s="167"/>
      <c r="D60" s="168"/>
      <c r="E60" s="169" t="s">
        <v>131</v>
      </c>
      <c r="F60" s="19" t="s">
        <v>14</v>
      </c>
      <c r="G60" s="24">
        <v>15.7784</v>
      </c>
      <c r="H60" s="24">
        <v>42.533200000000001</v>
      </c>
      <c r="I60" s="24">
        <v>1.4943299999999999</v>
      </c>
      <c r="J60" s="25">
        <v>16.7639</v>
      </c>
      <c r="K60" s="143"/>
      <c r="L60" s="143"/>
      <c r="M60" s="143"/>
      <c r="N60" s="146"/>
      <c r="P60" s="3"/>
      <c r="Q60" s="3"/>
      <c r="R60" s="3"/>
    </row>
    <row r="61" spans="1:18" ht="16.5" thickBot="1" x14ac:dyDescent="0.3">
      <c r="A61" s="195"/>
      <c r="B61" s="196"/>
      <c r="C61" s="167"/>
      <c r="D61" s="168"/>
      <c r="E61" s="170"/>
      <c r="F61" s="20" t="s">
        <v>15</v>
      </c>
      <c r="G61" s="31"/>
      <c r="H61" s="32"/>
      <c r="I61" s="32"/>
      <c r="J61" s="32"/>
      <c r="K61" s="143"/>
      <c r="L61" s="143"/>
      <c r="M61" s="143"/>
      <c r="N61" s="146"/>
      <c r="Q61" s="3"/>
      <c r="R61" s="3"/>
    </row>
    <row r="62" spans="1:18" x14ac:dyDescent="0.25">
      <c r="A62" s="195"/>
      <c r="B62" s="196"/>
      <c r="C62" s="167"/>
      <c r="D62" s="168"/>
      <c r="E62" s="185" t="s">
        <v>132</v>
      </c>
      <c r="F62" s="19" t="s">
        <v>14</v>
      </c>
      <c r="G62" s="74">
        <v>12.922499999999999</v>
      </c>
      <c r="H62" s="75">
        <v>37.670400000000001</v>
      </c>
      <c r="I62" s="75">
        <v>1.21601</v>
      </c>
      <c r="J62" s="75">
        <v>15.297499999999999</v>
      </c>
      <c r="K62" s="143"/>
      <c r="L62" s="143"/>
      <c r="M62" s="143"/>
      <c r="N62" s="146"/>
    </row>
    <row r="63" spans="1:18" ht="16.5" thickBot="1" x14ac:dyDescent="0.3">
      <c r="A63" s="195"/>
      <c r="B63" s="196"/>
      <c r="C63" s="163"/>
      <c r="D63" s="164"/>
      <c r="E63" s="186"/>
      <c r="F63" s="20" t="s">
        <v>15</v>
      </c>
      <c r="G63" s="27"/>
      <c r="H63" s="28"/>
      <c r="I63" s="28"/>
      <c r="J63" s="28"/>
      <c r="K63" s="144"/>
      <c r="L63" s="144"/>
      <c r="M63" s="144"/>
      <c r="N63" s="147"/>
    </row>
    <row r="64" spans="1:18" ht="16.5" thickTop="1" x14ac:dyDescent="0.25">
      <c r="A64" s="195"/>
      <c r="B64" s="196"/>
      <c r="C64" s="161" t="s">
        <v>93</v>
      </c>
      <c r="D64" s="162"/>
      <c r="E64" s="165" t="s">
        <v>129</v>
      </c>
      <c r="F64" s="19" t="s">
        <v>14</v>
      </c>
      <c r="G64" s="24">
        <v>23.201725</v>
      </c>
      <c r="H64" s="24">
        <v>46.982125000000003</v>
      </c>
      <c r="I64" s="24">
        <v>1.3784825000000001</v>
      </c>
      <c r="J64" s="25">
        <v>9.9564000000000004</v>
      </c>
      <c r="K64" s="24">
        <v>0.62004190000000003</v>
      </c>
      <c r="L64" s="25">
        <v>7.9494577499999997</v>
      </c>
      <c r="M64" s="55">
        <v>1</v>
      </c>
      <c r="N64" s="70">
        <v>4.75</v>
      </c>
    </row>
    <row r="65" spans="1:21" ht="16.5" thickBot="1" x14ac:dyDescent="0.3">
      <c r="A65" s="195"/>
      <c r="B65" s="196"/>
      <c r="C65" s="167"/>
      <c r="D65" s="168"/>
      <c r="E65" s="166"/>
      <c r="F65" s="20" t="s">
        <v>15</v>
      </c>
      <c r="G65" s="31">
        <v>0.54586667538114719</v>
      </c>
      <c r="H65" s="32">
        <v>0.91833841563173213</v>
      </c>
      <c r="I65" s="32">
        <v>8.1353692947830847E-2</v>
      </c>
      <c r="J65" s="32">
        <v>0.87156638492620475</v>
      </c>
      <c r="K65" s="32">
        <v>3.5180466775991855E-2</v>
      </c>
      <c r="L65" s="32">
        <v>0.43339955552207154</v>
      </c>
      <c r="M65" s="58">
        <v>0</v>
      </c>
      <c r="N65" s="77">
        <v>0.47871355387816905</v>
      </c>
    </row>
    <row r="66" spans="1:21" x14ac:dyDescent="0.25">
      <c r="A66" s="195"/>
      <c r="B66" s="196"/>
      <c r="C66" s="167"/>
      <c r="D66" s="168"/>
      <c r="E66" s="171" t="s">
        <v>130</v>
      </c>
      <c r="F66" s="19" t="s">
        <v>14</v>
      </c>
      <c r="G66" s="24">
        <v>11.562825</v>
      </c>
      <c r="H66" s="24">
        <v>32.020449999999997</v>
      </c>
      <c r="I66" s="24">
        <v>0.83684475000000003</v>
      </c>
      <c r="J66" s="25">
        <v>8.4657824999999995</v>
      </c>
      <c r="K66" s="24">
        <v>0.1306542</v>
      </c>
      <c r="L66" s="25">
        <v>3.7168325000000002</v>
      </c>
      <c r="M66" s="55">
        <v>1</v>
      </c>
      <c r="N66" s="71">
        <v>3.5</v>
      </c>
    </row>
    <row r="67" spans="1:21" ht="16.5" thickBot="1" x14ac:dyDescent="0.3">
      <c r="A67" s="195"/>
      <c r="B67" s="196"/>
      <c r="C67" s="167"/>
      <c r="D67" s="168"/>
      <c r="E67" s="172"/>
      <c r="F67" s="20" t="s">
        <v>15</v>
      </c>
      <c r="G67" s="31">
        <v>0.39725997234179028</v>
      </c>
      <c r="H67" s="32">
        <v>1.2856977758529931</v>
      </c>
      <c r="I67" s="32">
        <v>1.3847128531305687E-2</v>
      </c>
      <c r="J67" s="32">
        <v>0.26727696880997809</v>
      </c>
      <c r="K67" s="32">
        <v>7.4169321470088524E-3</v>
      </c>
      <c r="L67" s="32">
        <v>0.14682185477504134</v>
      </c>
      <c r="M67" s="58">
        <v>0</v>
      </c>
      <c r="N67" s="77">
        <v>0.9574271077563381</v>
      </c>
    </row>
    <row r="68" spans="1:21" x14ac:dyDescent="0.25">
      <c r="A68" s="195"/>
      <c r="B68" s="196"/>
      <c r="C68" s="167"/>
      <c r="D68" s="168"/>
      <c r="E68" s="169" t="s">
        <v>131</v>
      </c>
      <c r="F68" s="19" t="s">
        <v>14</v>
      </c>
      <c r="G68" s="24">
        <v>9.6163024999999998</v>
      </c>
      <c r="H68" s="24">
        <v>26.031849999999999</v>
      </c>
      <c r="I68" s="24">
        <v>0.54430975000000004</v>
      </c>
      <c r="J68" s="25">
        <v>5.2888675000000003</v>
      </c>
      <c r="K68" s="24">
        <v>0.12881570000000001</v>
      </c>
      <c r="L68" s="25">
        <v>3.8270325000000001</v>
      </c>
      <c r="M68" s="55">
        <v>1</v>
      </c>
      <c r="N68" s="71">
        <v>1.5</v>
      </c>
    </row>
    <row r="69" spans="1:21" ht="16.5" thickBot="1" x14ac:dyDescent="0.3">
      <c r="A69" s="195"/>
      <c r="B69" s="196"/>
      <c r="C69" s="167"/>
      <c r="D69" s="168"/>
      <c r="E69" s="170"/>
      <c r="F69" s="20" t="s">
        <v>15</v>
      </c>
      <c r="G69" s="31">
        <v>0.33463955064554168</v>
      </c>
      <c r="H69" s="32">
        <v>0.61537302305187214</v>
      </c>
      <c r="I69" s="32">
        <v>2.8171630905856931E-2</v>
      </c>
      <c r="J69" s="32">
        <v>0.20227466221184665</v>
      </c>
      <c r="K69" s="32">
        <v>5.8402885622201922E-3</v>
      </c>
      <c r="L69" s="32">
        <v>0.11058171649471112</v>
      </c>
      <c r="M69" s="58">
        <v>0</v>
      </c>
      <c r="N69" s="77">
        <v>0.5</v>
      </c>
    </row>
    <row r="70" spans="1:21" x14ac:dyDescent="0.25">
      <c r="A70" s="195"/>
      <c r="B70" s="196"/>
      <c r="C70" s="167"/>
      <c r="D70" s="168"/>
      <c r="E70" s="185" t="s">
        <v>132</v>
      </c>
      <c r="F70" s="19" t="s">
        <v>14</v>
      </c>
      <c r="G70" s="24">
        <v>7.9180975</v>
      </c>
      <c r="H70" s="24">
        <v>25.079699999999999</v>
      </c>
      <c r="I70" s="24">
        <v>0.66889942499999999</v>
      </c>
      <c r="J70" s="25">
        <v>8.5397677499999993</v>
      </c>
      <c r="K70" s="24">
        <v>0.19794320000000001</v>
      </c>
      <c r="L70" s="25">
        <v>4.6532724999999999</v>
      </c>
      <c r="M70" s="55">
        <v>1</v>
      </c>
      <c r="N70" s="71">
        <v>2.25</v>
      </c>
    </row>
    <row r="71" spans="1:21" ht="16.5" thickBot="1" x14ac:dyDescent="0.3">
      <c r="A71" s="195"/>
      <c r="B71" s="196"/>
      <c r="C71" s="163"/>
      <c r="D71" s="164"/>
      <c r="E71" s="186"/>
      <c r="F71" s="20" t="s">
        <v>15</v>
      </c>
      <c r="G71" s="27">
        <v>0.35201250272244122</v>
      </c>
      <c r="H71" s="28">
        <v>1.5027959392412531</v>
      </c>
      <c r="I71" s="28">
        <v>4.3634719895941705E-2</v>
      </c>
      <c r="J71" s="28">
        <v>0.91926842819715204</v>
      </c>
      <c r="K71" s="28">
        <v>1.3157278047022745E-2</v>
      </c>
      <c r="L71" s="28">
        <v>0.13326619384869021</v>
      </c>
      <c r="M71" s="57">
        <v>0</v>
      </c>
      <c r="N71" s="72">
        <v>0.62915286960589578</v>
      </c>
    </row>
    <row r="72" spans="1:21" ht="16.5" thickTop="1" x14ac:dyDescent="0.25">
      <c r="A72" s="195"/>
      <c r="B72" s="196"/>
      <c r="C72" s="161" t="s">
        <v>187</v>
      </c>
      <c r="D72" s="162"/>
      <c r="E72" s="165" t="s">
        <v>133</v>
      </c>
      <c r="F72" s="19" t="s">
        <v>14</v>
      </c>
      <c r="G72" s="24">
        <v>26.685833333333331</v>
      </c>
      <c r="H72" s="24">
        <v>64.45526666666666</v>
      </c>
      <c r="I72" s="24">
        <v>3.0784233333333333</v>
      </c>
      <c r="J72" s="25">
        <v>20.414300000000001</v>
      </c>
      <c r="K72" s="24">
        <v>0.36455399999999999</v>
      </c>
      <c r="L72" s="61">
        <v>7.3632549999999997</v>
      </c>
      <c r="M72" s="55">
        <v>1</v>
      </c>
      <c r="N72" s="140" t="s">
        <v>141</v>
      </c>
    </row>
    <row r="73" spans="1:21" ht="16.5" thickBot="1" x14ac:dyDescent="0.3">
      <c r="A73" s="195"/>
      <c r="B73" s="196"/>
      <c r="C73" s="167"/>
      <c r="D73" s="168"/>
      <c r="E73" s="166"/>
      <c r="F73" s="20" t="s">
        <v>15</v>
      </c>
      <c r="G73" s="31">
        <v>1.4770511865801326</v>
      </c>
      <c r="H73" s="32">
        <v>4.8079170938267017</v>
      </c>
      <c r="I73" s="32">
        <v>0.99692996036721548</v>
      </c>
      <c r="J73" s="32">
        <v>5.8938998993309459</v>
      </c>
      <c r="K73" s="32">
        <v>2.3397999999999995E-2</v>
      </c>
      <c r="L73" s="32">
        <v>0.31527500000000003</v>
      </c>
      <c r="M73" s="58">
        <v>0</v>
      </c>
      <c r="N73" s="141"/>
    </row>
    <row r="74" spans="1:21" x14ac:dyDescent="0.25">
      <c r="A74" s="195"/>
      <c r="B74" s="196"/>
      <c r="C74" s="167"/>
      <c r="D74" s="168"/>
      <c r="E74" s="171" t="s">
        <v>134</v>
      </c>
      <c r="F74" s="19" t="s">
        <v>14</v>
      </c>
      <c r="G74" s="24">
        <v>24.051833333333331</v>
      </c>
      <c r="H74" s="24">
        <v>54.328166666666661</v>
      </c>
      <c r="I74" s="24">
        <v>2.0686733333333334</v>
      </c>
      <c r="J74" s="25">
        <v>14.869666666666665</v>
      </c>
      <c r="K74" s="24">
        <v>0.47732950000000002</v>
      </c>
      <c r="L74" s="25">
        <v>8.5854850000000003</v>
      </c>
      <c r="M74" s="55">
        <v>1</v>
      </c>
      <c r="N74" s="141"/>
    </row>
    <row r="75" spans="1:21" ht="16.5" thickBot="1" x14ac:dyDescent="0.3">
      <c r="A75" s="195"/>
      <c r="B75" s="196"/>
      <c r="C75" s="167"/>
      <c r="D75" s="168"/>
      <c r="E75" s="172"/>
      <c r="F75" s="20" t="s">
        <v>15</v>
      </c>
      <c r="G75" s="31">
        <v>0.80986772651121519</v>
      </c>
      <c r="H75" s="32">
        <v>1.48036061635145</v>
      </c>
      <c r="I75" s="32">
        <v>6.03594627580833E-2</v>
      </c>
      <c r="J75" s="32">
        <v>0.84743366767618522</v>
      </c>
      <c r="K75" s="32">
        <v>5.301950000000015E-2</v>
      </c>
      <c r="L75" s="32">
        <v>0.33539499999999994</v>
      </c>
      <c r="M75" s="58">
        <v>0</v>
      </c>
      <c r="N75" s="141"/>
    </row>
    <row r="76" spans="1:21" x14ac:dyDescent="0.25">
      <c r="A76" s="195"/>
      <c r="B76" s="196"/>
      <c r="C76" s="167"/>
      <c r="D76" s="168"/>
      <c r="E76" s="169" t="s">
        <v>135</v>
      </c>
      <c r="F76" s="19" t="s">
        <v>14</v>
      </c>
      <c r="G76" s="24">
        <v>15.421933333333333</v>
      </c>
      <c r="H76" s="24">
        <v>40.320466666666661</v>
      </c>
      <c r="I76" s="24">
        <v>1.5495233333333334</v>
      </c>
      <c r="J76" s="25">
        <v>11.54007</v>
      </c>
      <c r="K76" s="24">
        <v>0.26241950000000003</v>
      </c>
      <c r="L76" s="25">
        <v>6.4146599999999996</v>
      </c>
      <c r="M76" s="55">
        <v>1</v>
      </c>
      <c r="N76" s="141"/>
    </row>
    <row r="77" spans="1:21" ht="16.5" thickBot="1" x14ac:dyDescent="0.3">
      <c r="A77" s="195"/>
      <c r="B77" s="196"/>
      <c r="C77" s="163"/>
      <c r="D77" s="164"/>
      <c r="E77" s="170"/>
      <c r="F77" s="20" t="s">
        <v>15</v>
      </c>
      <c r="G77" s="27">
        <v>0.57979769268637527</v>
      </c>
      <c r="H77" s="28">
        <v>4.1208246817570187</v>
      </c>
      <c r="I77" s="28">
        <v>0.21804056964498852</v>
      </c>
      <c r="J77" s="28">
        <v>1.3574708321851094</v>
      </c>
      <c r="K77" s="28">
        <v>5.3325499999999991E-2</v>
      </c>
      <c r="L77" s="28">
        <v>0.72924999999999995</v>
      </c>
      <c r="M77" s="57">
        <v>0</v>
      </c>
      <c r="N77" s="141"/>
      <c r="U77" s="35"/>
    </row>
    <row r="78" spans="1:21" x14ac:dyDescent="0.25">
      <c r="A78" s="195"/>
      <c r="B78" s="196"/>
      <c r="C78" s="161" t="s">
        <v>94</v>
      </c>
      <c r="D78" s="162"/>
      <c r="E78" s="165" t="s">
        <v>136</v>
      </c>
      <c r="F78" s="19" t="s">
        <v>14</v>
      </c>
      <c r="G78" s="24">
        <v>41.270874999999997</v>
      </c>
      <c r="H78" s="24">
        <v>99.521625</v>
      </c>
      <c r="I78" s="24">
        <v>3.7459850000000001</v>
      </c>
      <c r="J78" s="25">
        <v>26.533275</v>
      </c>
      <c r="K78" s="24">
        <v>0.91236174999999997</v>
      </c>
      <c r="L78" s="25">
        <v>12.178599999999999</v>
      </c>
      <c r="M78" s="60">
        <v>1.25</v>
      </c>
      <c r="N78" s="141"/>
    </row>
    <row r="79" spans="1:21" ht="16.5" thickBot="1" x14ac:dyDescent="0.3">
      <c r="A79" s="195"/>
      <c r="B79" s="196"/>
      <c r="C79" s="167"/>
      <c r="D79" s="168"/>
      <c r="E79" s="166"/>
      <c r="F79" s="20" t="s">
        <v>15</v>
      </c>
      <c r="G79" s="31">
        <v>5.6507784519155138</v>
      </c>
      <c r="H79" s="32">
        <v>6.2213323158274276</v>
      </c>
      <c r="I79" s="32">
        <v>0.35900868630392013</v>
      </c>
      <c r="J79" s="32">
        <v>1.8403810924982358</v>
      </c>
      <c r="K79" s="32">
        <v>6.6312630989346019E-2</v>
      </c>
      <c r="L79" s="32">
        <v>0.49397601325030621</v>
      </c>
      <c r="M79" s="58">
        <v>0.25</v>
      </c>
      <c r="N79" s="141"/>
    </row>
    <row r="80" spans="1:21" x14ac:dyDescent="0.25">
      <c r="A80" s="195"/>
      <c r="B80" s="196"/>
      <c r="C80" s="167"/>
      <c r="D80" s="168"/>
      <c r="E80" s="171" t="s">
        <v>137</v>
      </c>
      <c r="F80" s="19" t="s">
        <v>14</v>
      </c>
      <c r="G80" s="24">
        <v>23.488325</v>
      </c>
      <c r="H80" s="24">
        <v>60.442124999999997</v>
      </c>
      <c r="I80" s="24">
        <v>3.024035</v>
      </c>
      <c r="J80" s="25">
        <v>24.962900000000001</v>
      </c>
      <c r="K80" s="24">
        <v>0.59275999999999995</v>
      </c>
      <c r="L80" s="25">
        <v>11.0123125</v>
      </c>
      <c r="M80" s="60">
        <v>3</v>
      </c>
      <c r="N80" s="141"/>
    </row>
    <row r="81" spans="1:14" ht="16.5" thickBot="1" x14ac:dyDescent="0.3">
      <c r="A81" s="195"/>
      <c r="B81" s="196"/>
      <c r="C81" s="167"/>
      <c r="D81" s="168"/>
      <c r="E81" s="172"/>
      <c r="F81" s="20" t="s">
        <v>15</v>
      </c>
      <c r="G81" s="27">
        <v>1.3021706252606324</v>
      </c>
      <c r="H81" s="28">
        <v>3.6972539420888673</v>
      </c>
      <c r="I81" s="28">
        <v>0.43221816538834507</v>
      </c>
      <c r="J81" s="28">
        <v>2.466936027747781</v>
      </c>
      <c r="K81" s="28">
        <v>0.1079429731486337</v>
      </c>
      <c r="L81" s="28">
        <v>1.1454551562252084</v>
      </c>
      <c r="M81" s="57">
        <v>0.70710678118654757</v>
      </c>
      <c r="N81" s="141"/>
    </row>
    <row r="82" spans="1:14" x14ac:dyDescent="0.25">
      <c r="A82" s="195"/>
      <c r="B82" s="196"/>
      <c r="C82" s="161" t="s">
        <v>188</v>
      </c>
      <c r="D82" s="162"/>
      <c r="E82" s="165" t="s">
        <v>138</v>
      </c>
      <c r="F82" s="19" t="s">
        <v>14</v>
      </c>
      <c r="G82" s="24">
        <v>38.300899999999999</v>
      </c>
      <c r="H82" s="24">
        <v>64.617099999999994</v>
      </c>
      <c r="I82" s="24">
        <v>1.99396</v>
      </c>
      <c r="J82" s="25">
        <v>11.7645</v>
      </c>
      <c r="K82" s="24">
        <v>0.24182100000000001</v>
      </c>
      <c r="L82" s="25">
        <v>5.1707999999999998</v>
      </c>
      <c r="M82" s="55">
        <v>1</v>
      </c>
      <c r="N82" s="141"/>
    </row>
    <row r="83" spans="1:14" ht="16.5" thickBot="1" x14ac:dyDescent="0.3">
      <c r="A83" s="195"/>
      <c r="B83" s="196"/>
      <c r="C83" s="167"/>
      <c r="D83" s="168"/>
      <c r="E83" s="166"/>
      <c r="F83" s="23"/>
      <c r="G83" s="31"/>
      <c r="H83" s="32"/>
      <c r="I83" s="32"/>
      <c r="J83" s="32"/>
      <c r="K83" s="32"/>
      <c r="L83" s="32"/>
      <c r="M83" s="58">
        <v>0</v>
      </c>
      <c r="N83" s="141"/>
    </row>
    <row r="84" spans="1:14" x14ac:dyDescent="0.25">
      <c r="A84" s="195"/>
      <c r="B84" s="196"/>
      <c r="C84" s="167"/>
      <c r="D84" s="168"/>
      <c r="E84" s="171" t="s">
        <v>139</v>
      </c>
      <c r="F84" s="19" t="s">
        <v>14</v>
      </c>
      <c r="G84" s="24">
        <v>31.986699999999999</v>
      </c>
      <c r="H84" s="24">
        <v>59.074199999999998</v>
      </c>
      <c r="I84" s="24">
        <v>2.72275</v>
      </c>
      <c r="J84" s="25">
        <v>15.893800000000001</v>
      </c>
      <c r="K84" s="24">
        <v>0.47308699999999998</v>
      </c>
      <c r="L84" s="25">
        <v>7.4386099999999997</v>
      </c>
      <c r="M84" s="55">
        <v>1</v>
      </c>
      <c r="N84" s="141"/>
    </row>
    <row r="85" spans="1:14" ht="16.5" thickBot="1" x14ac:dyDescent="0.3">
      <c r="A85" s="195"/>
      <c r="B85" s="196"/>
      <c r="C85" s="167"/>
      <c r="D85" s="168"/>
      <c r="E85" s="172"/>
      <c r="F85" s="20"/>
      <c r="G85" s="31"/>
      <c r="H85" s="32"/>
      <c r="I85" s="32"/>
      <c r="J85" s="32"/>
      <c r="K85" s="32"/>
      <c r="L85" s="32"/>
      <c r="M85" s="58">
        <v>0</v>
      </c>
      <c r="N85" s="141"/>
    </row>
    <row r="86" spans="1:14" x14ac:dyDescent="0.25">
      <c r="A86" s="195"/>
      <c r="B86" s="196"/>
      <c r="C86" s="167"/>
      <c r="D86" s="168"/>
      <c r="E86" s="169" t="s">
        <v>140</v>
      </c>
      <c r="F86" s="19" t="s">
        <v>14</v>
      </c>
      <c r="G86" s="24">
        <v>17.918099999999999</v>
      </c>
      <c r="H86" s="24">
        <v>39.600299999999997</v>
      </c>
      <c r="I86" s="24">
        <v>1.6246</v>
      </c>
      <c r="J86" s="25">
        <v>10.651199999999999</v>
      </c>
      <c r="K86" s="24">
        <v>0.24566499999999999</v>
      </c>
      <c r="L86" s="25">
        <v>5.0129599999999996</v>
      </c>
      <c r="M86" s="55">
        <v>1</v>
      </c>
      <c r="N86" s="141"/>
    </row>
    <row r="87" spans="1:14" ht="16.5" thickBot="1" x14ac:dyDescent="0.3">
      <c r="A87" s="197"/>
      <c r="B87" s="198"/>
      <c r="C87" s="163"/>
      <c r="D87" s="164"/>
      <c r="E87" s="170"/>
      <c r="F87" s="22"/>
      <c r="G87" s="33"/>
      <c r="H87" s="34"/>
      <c r="I87" s="34"/>
      <c r="J87" s="34"/>
      <c r="K87" s="34"/>
      <c r="L87" s="34"/>
      <c r="M87" s="59">
        <v>0</v>
      </c>
      <c r="N87" s="142"/>
    </row>
  </sheetData>
  <mergeCells count="78">
    <mergeCell ref="G39:H39"/>
    <mergeCell ref="C78:D81"/>
    <mergeCell ref="E78:E79"/>
    <mergeCell ref="E80:E81"/>
    <mergeCell ref="C82:D87"/>
    <mergeCell ref="E82:E83"/>
    <mergeCell ref="E84:E85"/>
    <mergeCell ref="E64:E65"/>
    <mergeCell ref="E66:E67"/>
    <mergeCell ref="E68:E69"/>
    <mergeCell ref="E70:E71"/>
    <mergeCell ref="C72:D77"/>
    <mergeCell ref="E72:E73"/>
    <mergeCell ref="E74:E75"/>
    <mergeCell ref="E76:E77"/>
    <mergeCell ref="E58:E59"/>
    <mergeCell ref="E60:E61"/>
    <mergeCell ref="E62:E63"/>
    <mergeCell ref="A46:B55"/>
    <mergeCell ref="C46:D49"/>
    <mergeCell ref="E46:E47"/>
    <mergeCell ref="E48:E49"/>
    <mergeCell ref="C50:D55"/>
    <mergeCell ref="E50:E51"/>
    <mergeCell ref="E52:E53"/>
    <mergeCell ref="E54:E55"/>
    <mergeCell ref="A56:B87"/>
    <mergeCell ref="C56:D63"/>
    <mergeCell ref="E56:E57"/>
    <mergeCell ref="E86:E87"/>
    <mergeCell ref="C64:D71"/>
    <mergeCell ref="C40:D45"/>
    <mergeCell ref="E40:E41"/>
    <mergeCell ref="E42:E43"/>
    <mergeCell ref="E44:E45"/>
    <mergeCell ref="A14:B45"/>
    <mergeCell ref="C14:D21"/>
    <mergeCell ref="E14:E15"/>
    <mergeCell ref="E16:E17"/>
    <mergeCell ref="E18:E19"/>
    <mergeCell ref="E20:E21"/>
    <mergeCell ref="C22:D25"/>
    <mergeCell ref="E22:E23"/>
    <mergeCell ref="E24:E25"/>
    <mergeCell ref="C34:D37"/>
    <mergeCell ref="E34:E35"/>
    <mergeCell ref="E36:E37"/>
    <mergeCell ref="C38:D39"/>
    <mergeCell ref="E38:E39"/>
    <mergeCell ref="E28:E29"/>
    <mergeCell ref="C30:D33"/>
    <mergeCell ref="E30:E31"/>
    <mergeCell ref="E32:E33"/>
    <mergeCell ref="C26:D29"/>
    <mergeCell ref="E26:E27"/>
    <mergeCell ref="A2:B13"/>
    <mergeCell ref="C2:D3"/>
    <mergeCell ref="E2:E3"/>
    <mergeCell ref="C4:D7"/>
    <mergeCell ref="E4:E5"/>
    <mergeCell ref="E6:E7"/>
    <mergeCell ref="C8:D13"/>
    <mergeCell ref="E8:E9"/>
    <mergeCell ref="E10:E11"/>
    <mergeCell ref="E12:E13"/>
    <mergeCell ref="N72:N87"/>
    <mergeCell ref="K56:M63"/>
    <mergeCell ref="N58:N63"/>
    <mergeCell ref="N46:N55"/>
    <mergeCell ref="N2:N13"/>
    <mergeCell ref="N34:N37"/>
    <mergeCell ref="K41:M41"/>
    <mergeCell ref="N40:N45"/>
    <mergeCell ref="K14:M21"/>
    <mergeCell ref="K43:M43"/>
    <mergeCell ref="K45:M45"/>
    <mergeCell ref="K27:M27"/>
    <mergeCell ref="K29:M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ORN Morphometrics</vt:lpstr>
      <vt:lpstr>Branching Analysis</vt:lpstr>
      <vt:lpstr>Mitchondria Analysis</vt:lpstr>
      <vt:lpstr>Summary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Su_4402</cp:lastModifiedBy>
  <dcterms:created xsi:type="dcterms:W3CDTF">2020-07-24T17:26:52Z</dcterms:created>
  <dcterms:modified xsi:type="dcterms:W3CDTF">2021-07-30T23:42:38Z</dcterms:modified>
</cp:coreProperties>
</file>