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Sue Taylor\Documents\eLife\Kriya - production\"/>
    </mc:Choice>
  </mc:AlternateContent>
  <xr:revisionPtr revIDLastSave="0" documentId="8_{26A8E396-2EA8-4A0C-851B-5DA79A1691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gure 4A" sheetId="6" r:id="rId1"/>
    <sheet name="Figure 4B" sheetId="7" r:id="rId2"/>
    <sheet name="Figure 4C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8" l="1"/>
  <c r="D11" i="8" s="1"/>
  <c r="D10" i="8"/>
  <c r="F10" i="8"/>
  <c r="G11" i="8" s="1"/>
  <c r="G10" i="8"/>
  <c r="I10" i="8"/>
  <c r="J10" i="8"/>
  <c r="G8" i="7"/>
  <c r="G19" i="7"/>
  <c r="G23" i="7"/>
  <c r="H3" i="7" s="1"/>
  <c r="J11" i="8" l="1"/>
  <c r="L11" i="8" s="1"/>
  <c r="G25" i="7"/>
  <c r="H6" i="7"/>
  <c r="H13" i="7"/>
  <c r="H5" i="7"/>
  <c r="H7" i="7"/>
  <c r="H16" i="7"/>
  <c r="H15" i="7"/>
  <c r="H4" i="7"/>
  <c r="H18" i="7"/>
  <c r="H17" i="7"/>
  <c r="H14" i="7"/>
  <c r="M21" i="6"/>
  <c r="M22" i="6" s="1"/>
  <c r="L21" i="6"/>
  <c r="L22" i="6" s="1"/>
  <c r="K21" i="6"/>
  <c r="K22" i="6" s="1"/>
  <c r="J21" i="6"/>
  <c r="J22" i="6" s="1"/>
  <c r="I21" i="6"/>
  <c r="I22" i="6" s="1"/>
  <c r="H21" i="6"/>
  <c r="H22" i="6" s="1"/>
  <c r="G21" i="6"/>
  <c r="G22" i="6" s="1"/>
  <c r="F21" i="6"/>
  <c r="F22" i="6" s="1"/>
  <c r="E21" i="6"/>
  <c r="E22" i="6" s="1"/>
  <c r="D21" i="6"/>
  <c r="D22" i="6" s="1"/>
  <c r="C21" i="6"/>
  <c r="C22" i="6" s="1"/>
  <c r="M7" i="6"/>
  <c r="M8" i="6" s="1"/>
  <c r="H8" i="7" l="1"/>
  <c r="H19" i="7"/>
  <c r="C25" i="6"/>
  <c r="D25" i="6"/>
  <c r="G7" i="6"/>
  <c r="G8" i="6" s="1"/>
  <c r="H7" i="6"/>
  <c r="H8" i="6" s="1"/>
  <c r="L6" i="6"/>
  <c r="K6" i="6"/>
  <c r="J6" i="6"/>
  <c r="I6" i="6"/>
  <c r="F6" i="6"/>
  <c r="E6" i="6"/>
  <c r="D6" i="6"/>
  <c r="C6" i="6"/>
  <c r="L5" i="6"/>
  <c r="K5" i="6"/>
  <c r="J5" i="6"/>
  <c r="I5" i="6"/>
  <c r="F5" i="6"/>
  <c r="E5" i="6"/>
  <c r="D5" i="6"/>
  <c r="D7" i="6" s="1"/>
  <c r="D8" i="6" s="1"/>
  <c r="C5" i="6"/>
  <c r="C7" i="6" s="1"/>
  <c r="C8" i="6" s="1"/>
  <c r="E7" i="6" l="1"/>
  <c r="E8" i="6" s="1"/>
  <c r="F7" i="6"/>
  <c r="F8" i="6" s="1"/>
  <c r="K7" i="6"/>
  <c r="K8" i="6" s="1"/>
  <c r="L7" i="6"/>
  <c r="L8" i="6" s="1"/>
  <c r="I7" i="6"/>
  <c r="I8" i="6" s="1"/>
  <c r="J7" i="6"/>
  <c r="J8" i="6" s="1"/>
  <c r="D11" i="6" s="1"/>
  <c r="C11" i="6"/>
  <c r="C13" i="6" l="1"/>
</calcChain>
</file>

<file path=xl/sharedStrings.xml><?xml version="1.0" encoding="utf-8"?>
<sst xmlns="http://schemas.openxmlformats.org/spreadsheetml/2006/main" count="82" uniqueCount="64">
  <si>
    <t>WT</t>
  </si>
  <si>
    <t>CRMP4 KO</t>
  </si>
  <si>
    <t>KO CRMP4</t>
  </si>
  <si>
    <t>Mean (pixels)</t>
  </si>
  <si>
    <t>Mean fornix diameter (µm)</t>
  </si>
  <si>
    <t>Mean (µm)</t>
  </si>
  <si>
    <t>Mouse tag</t>
  </si>
  <si>
    <t>Right MTT diameter (pixels)</t>
  </si>
  <si>
    <t>Left MTT diameter (pixels)</t>
  </si>
  <si>
    <t>Mean MTT diameter (µm)</t>
  </si>
  <si>
    <t xml:space="preserve"> CRMP4 KO</t>
  </si>
  <si>
    <t>Right fornix diameter (pxl)</t>
  </si>
  <si>
    <t>Left fornix  diameter (pxl)</t>
  </si>
  <si>
    <t>Mean fornix diameter (pxl)</t>
  </si>
  <si>
    <t>% decrease</t>
  </si>
  <si>
    <t>FORNIX (pf)</t>
  </si>
  <si>
    <t>mammillary tract (mt)</t>
  </si>
  <si>
    <t xml:space="preserve"> </t>
  </si>
  <si>
    <t>calibration factor (um/pixel)</t>
  </si>
  <si>
    <t>Mean KO (pixels)</t>
  </si>
  <si>
    <t>KO 104,1</t>
  </si>
  <si>
    <t>KO 90,3</t>
  </si>
  <si>
    <t>KO 29,1</t>
  </si>
  <si>
    <t>KO 26,1</t>
  </si>
  <si>
    <t>KO 24,2</t>
  </si>
  <si>
    <t>KO 22,1</t>
  </si>
  <si>
    <t xml:space="preserve">Mean WT </t>
  </si>
  <si>
    <t>Wt 101,3</t>
  </si>
  <si>
    <t>Wt 99,2</t>
  </si>
  <si>
    <t>Wt 80,3</t>
  </si>
  <si>
    <t>Wt 30,2</t>
  </si>
  <si>
    <t>WT 28</t>
  </si>
  <si>
    <t>µm</t>
  </si>
  <si>
    <t>pixels</t>
  </si>
  <si>
    <t>Fornix (pf) length</t>
  </si>
  <si>
    <t>Volume (mm3)</t>
  </si>
  <si>
    <t>Volume (voxels)</t>
  </si>
  <si>
    <t>KO 268</t>
  </si>
  <si>
    <t>KO 225</t>
  </si>
  <si>
    <t>WT 270</t>
  </si>
  <si>
    <t>WT 227</t>
  </si>
  <si>
    <t>Wt 226</t>
  </si>
  <si>
    <t>P2</t>
  </si>
  <si>
    <t>Fornix volume (mm3)</t>
  </si>
  <si>
    <t>global reduction</t>
  </si>
  <si>
    <t>mean fornix volume</t>
  </si>
  <si>
    <t>Fornix volume (voxels)</t>
  </si>
  <si>
    <t>KO 526</t>
  </si>
  <si>
    <t>KO 519</t>
  </si>
  <si>
    <t>KO 124</t>
  </si>
  <si>
    <t>KO 119</t>
  </si>
  <si>
    <t>KO 116</t>
  </si>
  <si>
    <t>WT 521</t>
  </si>
  <si>
    <t>WT 175</t>
  </si>
  <si>
    <t>WT 118</t>
  </si>
  <si>
    <t xml:space="preserve">WT 120 </t>
  </si>
  <si>
    <t>P0</t>
  </si>
  <si>
    <t>KO 426</t>
  </si>
  <si>
    <t>KO 245</t>
  </si>
  <si>
    <t>WT 423</t>
  </si>
  <si>
    <t xml:space="preserve"> WT 422</t>
  </si>
  <si>
    <t>Wt 251</t>
  </si>
  <si>
    <t>KO</t>
  </si>
  <si>
    <t>E18.5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</si>
</sst>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 applyBorder="1"/>
    <xf numFmtId="0" fontId="0" fillId="0" borderId="16" xfId="0" applyBorder="1"/>
    <xf numFmtId="0" fontId="0" fillId="0" borderId="16" xfId="0" applyFill="1" applyBorder="1"/>
    <xf numFmtId="0" fontId="1" fillId="0" borderId="0" xfId="0" applyFont="1" applyFill="1" applyBorder="1"/>
    <xf numFmtId="0" fontId="2" fillId="0" borderId="14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164" fontId="2" fillId="0" borderId="6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6" xfId="0" applyFont="1" applyFill="1" applyBorder="1"/>
    <xf numFmtId="0" fontId="1" fillId="0" borderId="14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2" fillId="0" borderId="15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4" fillId="0" borderId="0" xfId="0" applyFont="1" applyFill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6"/>
  <sheetViews>
    <sheetView tabSelected="1" workbookViewId="0"/>
  </sheetViews>
  <sheetFormatPr defaultColWidth="11.42578125" defaultRowHeight="15" x14ac:dyDescent="0.25"/>
  <cols>
    <col min="2" max="2" width="24.42578125" customWidth="1"/>
  </cols>
  <sheetData>
    <row r="1" spans="1:14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25">
      <c r="A2" s="2"/>
      <c r="B2" s="4"/>
      <c r="C2" s="52" t="s">
        <v>15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11"/>
    </row>
    <row r="3" spans="1:14" x14ac:dyDescent="0.25">
      <c r="A3" s="3"/>
      <c r="B3" s="4"/>
      <c r="C3" s="47" t="s">
        <v>0</v>
      </c>
      <c r="D3" s="46"/>
      <c r="E3" s="46"/>
      <c r="F3" s="46"/>
      <c r="G3" s="46"/>
      <c r="H3" s="48"/>
      <c r="I3" s="46" t="s">
        <v>10</v>
      </c>
      <c r="J3" s="46"/>
      <c r="K3" s="46"/>
      <c r="L3" s="46"/>
      <c r="M3" s="46"/>
      <c r="N3" s="11"/>
    </row>
    <row r="4" spans="1:14" x14ac:dyDescent="0.25">
      <c r="A4" s="3"/>
      <c r="B4" s="12" t="s">
        <v>6</v>
      </c>
      <c r="C4" s="12">
        <v>96</v>
      </c>
      <c r="D4" s="13">
        <v>192</v>
      </c>
      <c r="E4" s="13">
        <v>157</v>
      </c>
      <c r="F4" s="13">
        <v>145</v>
      </c>
      <c r="G4" s="13">
        <v>108</v>
      </c>
      <c r="H4" s="14">
        <v>111</v>
      </c>
      <c r="I4" s="13">
        <v>91</v>
      </c>
      <c r="J4" s="13">
        <v>97</v>
      </c>
      <c r="K4" s="13">
        <v>92</v>
      </c>
      <c r="L4" s="13">
        <v>151</v>
      </c>
      <c r="M4" s="13">
        <v>155</v>
      </c>
      <c r="N4" s="11"/>
    </row>
    <row r="5" spans="1:14" x14ac:dyDescent="0.25">
      <c r="A5" s="3"/>
      <c r="B5" s="15" t="s">
        <v>11</v>
      </c>
      <c r="C5" s="16">
        <f>150*2</f>
        <v>300</v>
      </c>
      <c r="D5" s="4">
        <f>204.75/0.63</f>
        <v>325</v>
      </c>
      <c r="E5" s="4">
        <f>259</f>
        <v>259</v>
      </c>
      <c r="F5" s="4">
        <f>265</f>
        <v>265</v>
      </c>
      <c r="G5" s="4">
        <v>372</v>
      </c>
      <c r="H5" s="17">
        <v>254</v>
      </c>
      <c r="I5" s="4">
        <f>90</f>
        <v>90</v>
      </c>
      <c r="J5" s="4">
        <f>122</f>
        <v>122</v>
      </c>
      <c r="K5" s="4">
        <f>94</f>
        <v>94</v>
      </c>
      <c r="L5" s="4">
        <f>213</f>
        <v>213</v>
      </c>
      <c r="M5" s="4">
        <v>121</v>
      </c>
      <c r="N5" s="11"/>
    </row>
    <row r="6" spans="1:14" x14ac:dyDescent="0.25">
      <c r="A6" s="3"/>
      <c r="B6" s="18" t="s">
        <v>12</v>
      </c>
      <c r="C6" s="16">
        <f>137*2</f>
        <v>274</v>
      </c>
      <c r="D6" s="4">
        <f>207.27/0.63</f>
        <v>329</v>
      </c>
      <c r="E6" s="4">
        <f>318</f>
        <v>318</v>
      </c>
      <c r="F6" s="4">
        <f>282</f>
        <v>282</v>
      </c>
      <c r="G6" s="4">
        <v>369</v>
      </c>
      <c r="H6" s="17">
        <v>305</v>
      </c>
      <c r="I6" s="4">
        <f>121</f>
        <v>121</v>
      </c>
      <c r="J6" s="4">
        <f>128</f>
        <v>128</v>
      </c>
      <c r="K6" s="4">
        <f>217</f>
        <v>217</v>
      </c>
      <c r="L6" s="4">
        <f>226</f>
        <v>226</v>
      </c>
      <c r="M6" s="4">
        <v>112</v>
      </c>
      <c r="N6" s="11"/>
    </row>
    <row r="7" spans="1:14" x14ac:dyDescent="0.25">
      <c r="A7" s="3"/>
      <c r="B7" s="18" t="s">
        <v>13</v>
      </c>
      <c r="C7" s="16">
        <f>AVERAGE(C5:C6)</f>
        <v>287</v>
      </c>
      <c r="D7" s="4">
        <f t="shared" ref="D7:M7" si="0">AVERAGE(D5:D6)</f>
        <v>327</v>
      </c>
      <c r="E7" s="4">
        <f t="shared" si="0"/>
        <v>288.5</v>
      </c>
      <c r="F7" s="4">
        <f t="shared" si="0"/>
        <v>273.5</v>
      </c>
      <c r="G7" s="4">
        <f t="shared" si="0"/>
        <v>370.5</v>
      </c>
      <c r="H7" s="17">
        <f t="shared" si="0"/>
        <v>279.5</v>
      </c>
      <c r="I7" s="4">
        <f t="shared" si="0"/>
        <v>105.5</v>
      </c>
      <c r="J7" s="4">
        <f t="shared" si="0"/>
        <v>125</v>
      </c>
      <c r="K7" s="4">
        <f t="shared" si="0"/>
        <v>155.5</v>
      </c>
      <c r="L7" s="4">
        <f t="shared" si="0"/>
        <v>219.5</v>
      </c>
      <c r="M7" s="4">
        <f t="shared" si="0"/>
        <v>116.5</v>
      </c>
      <c r="N7" s="11"/>
    </row>
    <row r="8" spans="1:14" x14ac:dyDescent="0.25">
      <c r="A8" s="3"/>
      <c r="B8" s="19" t="s">
        <v>4</v>
      </c>
      <c r="C8" s="20">
        <f>C7*0.63</f>
        <v>180.81</v>
      </c>
      <c r="D8" s="21">
        <f t="shared" ref="D8:K8" si="1">D7*0.63</f>
        <v>206.01</v>
      </c>
      <c r="E8" s="21">
        <f t="shared" si="1"/>
        <v>181.755</v>
      </c>
      <c r="F8" s="21">
        <f t="shared" si="1"/>
        <v>172.30500000000001</v>
      </c>
      <c r="G8" s="21">
        <f t="shared" si="1"/>
        <v>233.41499999999999</v>
      </c>
      <c r="H8" s="22">
        <f t="shared" si="1"/>
        <v>176.08500000000001</v>
      </c>
      <c r="I8" s="21">
        <f t="shared" si="1"/>
        <v>66.465000000000003</v>
      </c>
      <c r="J8" s="21">
        <f t="shared" si="1"/>
        <v>78.75</v>
      </c>
      <c r="K8" s="21">
        <f t="shared" si="1"/>
        <v>97.965000000000003</v>
      </c>
      <c r="L8" s="21">
        <f>L7*0.63</f>
        <v>138.285</v>
      </c>
      <c r="M8" s="21">
        <f>M7*0.63</f>
        <v>73.394999999999996</v>
      </c>
      <c r="N8" s="11"/>
    </row>
    <row r="9" spans="1:14" x14ac:dyDescent="0.25">
      <c r="A9" s="3"/>
      <c r="B9" s="4"/>
      <c r="C9" s="4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x14ac:dyDescent="0.25">
      <c r="A10" s="1"/>
      <c r="B10" s="40"/>
      <c r="C10" s="24" t="s">
        <v>0</v>
      </c>
      <c r="D10" s="24" t="s">
        <v>2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25">
      <c r="A11" s="1"/>
      <c r="B11" s="8" t="s">
        <v>4</v>
      </c>
      <c r="C11" s="6">
        <f>AVERAGE(C8:H8)</f>
        <v>191.73000000000002</v>
      </c>
      <c r="D11" s="6">
        <f>AVERAGE(I8:M8)</f>
        <v>90.972000000000008</v>
      </c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5">
      <c r="A12" s="4"/>
      <c r="B12" s="38"/>
      <c r="C12" s="39"/>
      <c r="D12" s="39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x14ac:dyDescent="0.25">
      <c r="A13" s="4"/>
      <c r="B13" s="4" t="s">
        <v>14</v>
      </c>
      <c r="C13" s="41">
        <f>((D11/C11)-1)*100</f>
        <v>-52.552026286966047</v>
      </c>
      <c r="D13" s="4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1"/>
      <c r="B14" s="4"/>
      <c r="C14" s="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1"/>
      <c r="B15" s="4"/>
      <c r="C15" s="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x14ac:dyDescent="0.25">
      <c r="B16" s="11"/>
      <c r="C16" s="52" t="s">
        <v>16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11"/>
    </row>
    <row r="17" spans="2:14" x14ac:dyDescent="0.25">
      <c r="B17" s="11"/>
      <c r="C17" s="49" t="s">
        <v>0</v>
      </c>
      <c r="D17" s="50"/>
      <c r="E17" s="50"/>
      <c r="F17" s="50"/>
      <c r="G17" s="50"/>
      <c r="H17" s="51"/>
      <c r="I17" s="49" t="s">
        <v>1</v>
      </c>
      <c r="J17" s="50"/>
      <c r="K17" s="50"/>
      <c r="L17" s="50"/>
      <c r="M17" s="51"/>
      <c r="N17" s="11"/>
    </row>
    <row r="18" spans="2:14" x14ac:dyDescent="0.25">
      <c r="B18" s="37" t="s">
        <v>6</v>
      </c>
      <c r="C18" s="27">
        <v>145</v>
      </c>
      <c r="D18" s="28">
        <v>157</v>
      </c>
      <c r="E18" s="28">
        <v>192</v>
      </c>
      <c r="F18" s="28">
        <v>96</v>
      </c>
      <c r="G18" s="28">
        <v>108</v>
      </c>
      <c r="H18" s="29">
        <v>111</v>
      </c>
      <c r="I18" s="27">
        <v>92</v>
      </c>
      <c r="J18" s="28">
        <v>151</v>
      </c>
      <c r="K18" s="28">
        <v>155</v>
      </c>
      <c r="L18" s="28">
        <v>91</v>
      </c>
      <c r="M18" s="29">
        <v>97</v>
      </c>
    </row>
    <row r="19" spans="2:14" x14ac:dyDescent="0.25">
      <c r="B19" s="30" t="s">
        <v>7</v>
      </c>
      <c r="C19" s="31">
        <v>280</v>
      </c>
      <c r="D19" s="32">
        <v>307</v>
      </c>
      <c r="E19" s="32">
        <v>211</v>
      </c>
      <c r="F19" s="32">
        <v>244</v>
      </c>
      <c r="G19" s="32">
        <v>301</v>
      </c>
      <c r="H19" s="33">
        <v>202</v>
      </c>
      <c r="I19" s="31">
        <v>253</v>
      </c>
      <c r="J19" s="32">
        <v>287</v>
      </c>
      <c r="K19" s="32">
        <v>254</v>
      </c>
      <c r="L19" s="32">
        <v>278</v>
      </c>
      <c r="M19" s="33">
        <v>175</v>
      </c>
    </row>
    <row r="20" spans="2:14" x14ac:dyDescent="0.25">
      <c r="B20" s="25" t="s">
        <v>8</v>
      </c>
      <c r="C20" s="31">
        <v>225</v>
      </c>
      <c r="D20" s="32">
        <v>285</v>
      </c>
      <c r="E20" s="32">
        <v>229</v>
      </c>
      <c r="F20" s="32">
        <v>216</v>
      </c>
      <c r="G20" s="32">
        <v>268</v>
      </c>
      <c r="H20" s="33">
        <v>200</v>
      </c>
      <c r="I20" s="31">
        <v>254</v>
      </c>
      <c r="J20" s="32">
        <v>285</v>
      </c>
      <c r="K20" s="32">
        <v>265</v>
      </c>
      <c r="L20" s="32">
        <v>254</v>
      </c>
      <c r="M20" s="33">
        <v>216</v>
      </c>
    </row>
    <row r="21" spans="2:14" x14ac:dyDescent="0.25">
      <c r="B21" s="25" t="s">
        <v>3</v>
      </c>
      <c r="C21" s="31">
        <f>AVERAGE(C19:C20)</f>
        <v>252.5</v>
      </c>
      <c r="D21" s="32">
        <f t="shared" ref="D21:M21" si="2">AVERAGE(D19:D20)</f>
        <v>296</v>
      </c>
      <c r="E21" s="32">
        <f>AVERAGE(E19:E20)</f>
        <v>220</v>
      </c>
      <c r="F21" s="32">
        <f t="shared" si="2"/>
        <v>230</v>
      </c>
      <c r="G21" s="32">
        <f t="shared" si="2"/>
        <v>284.5</v>
      </c>
      <c r="H21" s="33">
        <f t="shared" si="2"/>
        <v>201</v>
      </c>
      <c r="I21" s="31">
        <f t="shared" si="2"/>
        <v>253.5</v>
      </c>
      <c r="J21" s="32">
        <f t="shared" si="2"/>
        <v>286</v>
      </c>
      <c r="K21" s="32">
        <f t="shared" si="2"/>
        <v>259.5</v>
      </c>
      <c r="L21" s="32">
        <f t="shared" si="2"/>
        <v>266</v>
      </c>
      <c r="M21" s="33">
        <f t="shared" si="2"/>
        <v>195.5</v>
      </c>
    </row>
    <row r="22" spans="2:14" x14ac:dyDescent="0.25">
      <c r="B22" s="26" t="s">
        <v>5</v>
      </c>
      <c r="C22" s="34">
        <f>C21*0.63</f>
        <v>159.07499999999999</v>
      </c>
      <c r="D22" s="35">
        <f t="shared" ref="D22:H22" si="3">D21*0.63</f>
        <v>186.48</v>
      </c>
      <c r="E22" s="35">
        <f t="shared" si="3"/>
        <v>138.6</v>
      </c>
      <c r="F22" s="35">
        <f t="shared" si="3"/>
        <v>144.9</v>
      </c>
      <c r="G22" s="35">
        <f t="shared" si="3"/>
        <v>179.23500000000001</v>
      </c>
      <c r="H22" s="10">
        <f t="shared" si="3"/>
        <v>126.63</v>
      </c>
      <c r="I22" s="34">
        <f>I21*0.63</f>
        <v>159.70500000000001</v>
      </c>
      <c r="J22" s="35">
        <f t="shared" ref="J22:M22" si="4">J21*0.63</f>
        <v>180.18</v>
      </c>
      <c r="K22" s="35">
        <f t="shared" si="4"/>
        <v>163.48500000000001</v>
      </c>
      <c r="L22" s="35">
        <f t="shared" si="4"/>
        <v>167.58</v>
      </c>
      <c r="M22" s="10">
        <f t="shared" si="4"/>
        <v>123.16500000000001</v>
      </c>
    </row>
    <row r="23" spans="2:14" x14ac:dyDescent="0.25">
      <c r="B23" s="4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2:14" x14ac:dyDescent="0.25">
      <c r="B24" s="11"/>
      <c r="C24" s="23" t="s">
        <v>0</v>
      </c>
      <c r="D24" s="24" t="s">
        <v>2</v>
      </c>
      <c r="E24" s="11"/>
      <c r="F24" s="11"/>
      <c r="G24" s="11"/>
      <c r="H24" s="11"/>
      <c r="I24" s="11"/>
      <c r="J24" s="11"/>
      <c r="K24" s="11"/>
      <c r="L24" s="11"/>
      <c r="M24" s="11"/>
    </row>
    <row r="25" spans="2:14" x14ac:dyDescent="0.25">
      <c r="B25" s="5" t="s">
        <v>9</v>
      </c>
      <c r="C25" s="6">
        <f>AVERAGE(C22:H22)</f>
        <v>155.82</v>
      </c>
      <c r="D25" s="7">
        <f>AVERAGE(I22:M22)</f>
        <v>158.82300000000001</v>
      </c>
      <c r="E25" s="11"/>
      <c r="F25" s="11"/>
      <c r="G25" s="11"/>
      <c r="H25" s="11"/>
      <c r="I25" s="11"/>
      <c r="J25" s="11"/>
      <c r="K25" s="11"/>
      <c r="L25" s="11"/>
      <c r="M25" s="11"/>
    </row>
    <row r="26" spans="2:14" x14ac:dyDescent="0.25">
      <c r="B26" s="8"/>
      <c r="C26" s="9"/>
      <c r="D26" s="9"/>
      <c r="E26" s="11"/>
      <c r="F26" s="11"/>
      <c r="G26" s="11"/>
      <c r="H26" s="11"/>
      <c r="I26" s="11"/>
      <c r="J26" s="11"/>
      <c r="K26" s="11"/>
      <c r="L26" s="11"/>
      <c r="M26" s="11"/>
    </row>
  </sheetData>
  <mergeCells count="6">
    <mergeCell ref="I3:M3"/>
    <mergeCell ref="C3:H3"/>
    <mergeCell ref="C17:H17"/>
    <mergeCell ref="I17:M17"/>
    <mergeCell ref="C2:M2"/>
    <mergeCell ref="C16:M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3365-54E2-0747-8C8B-42C10098BA54}">
  <dimension ref="D1:H37"/>
  <sheetViews>
    <sheetView workbookViewId="0">
      <selection activeCell="L8" sqref="L8"/>
    </sheetView>
  </sheetViews>
  <sheetFormatPr defaultColWidth="9.140625" defaultRowHeight="15" x14ac:dyDescent="0.25"/>
  <cols>
    <col min="1" max="1" width="31.28515625" customWidth="1"/>
    <col min="6" max="6" width="22.28515625" customWidth="1"/>
    <col min="7" max="7" width="20.42578125" customWidth="1"/>
    <col min="12" max="12" width="24" customWidth="1"/>
  </cols>
  <sheetData>
    <row r="1" spans="6:8" x14ac:dyDescent="0.25">
      <c r="G1" s="53" t="s">
        <v>34</v>
      </c>
      <c r="H1" s="53"/>
    </row>
    <row r="2" spans="6:8" x14ac:dyDescent="0.25">
      <c r="G2" t="s">
        <v>33</v>
      </c>
      <c r="H2" t="s">
        <v>32</v>
      </c>
    </row>
    <row r="3" spans="6:8" x14ac:dyDescent="0.25">
      <c r="F3" t="s">
        <v>31</v>
      </c>
      <c r="G3">
        <v>1530.211</v>
      </c>
      <c r="H3">
        <f>G3*$G$23</f>
        <v>1918.7499354319998</v>
      </c>
    </row>
    <row r="4" spans="6:8" x14ac:dyDescent="0.25">
      <c r="F4" t="s">
        <v>30</v>
      </c>
      <c r="G4">
        <v>1548.317</v>
      </c>
      <c r="H4">
        <f>G4*$G$23</f>
        <v>1941.4532661039998</v>
      </c>
    </row>
    <row r="5" spans="6:8" x14ac:dyDescent="0.25">
      <c r="F5" t="s">
        <v>29</v>
      </c>
      <c r="G5">
        <v>1482.4739999999999</v>
      </c>
      <c r="H5">
        <f>G5*$G$23</f>
        <v>1858.8919382879999</v>
      </c>
    </row>
    <row r="6" spans="6:8" x14ac:dyDescent="0.25">
      <c r="F6" t="s">
        <v>28</v>
      </c>
      <c r="G6">
        <v>1491.9059999999999</v>
      </c>
      <c r="H6">
        <f>G6*$G$23</f>
        <v>1870.7188362719999</v>
      </c>
    </row>
    <row r="7" spans="6:8" x14ac:dyDescent="0.25">
      <c r="F7" t="s">
        <v>27</v>
      </c>
      <c r="G7">
        <v>1165.5219999999999</v>
      </c>
      <c r="H7">
        <f>G7*$G$23</f>
        <v>1461.4620220639997</v>
      </c>
    </row>
    <row r="8" spans="6:8" x14ac:dyDescent="0.25">
      <c r="F8" t="s">
        <v>26</v>
      </c>
      <c r="G8">
        <f>AVERAGE(G3:G7)</f>
        <v>1443.6860000000001</v>
      </c>
      <c r="H8">
        <f>AVERAGE(H3:H7)</f>
        <v>1810.2551996319999</v>
      </c>
    </row>
    <row r="13" spans="6:8" x14ac:dyDescent="0.25">
      <c r="F13" t="s">
        <v>25</v>
      </c>
      <c r="G13">
        <v>960.48500000000001</v>
      </c>
      <c r="H13">
        <f t="shared" ref="H13:H18" si="0">G13*$G$23</f>
        <v>1204.3636673199999</v>
      </c>
    </row>
    <row r="14" spans="6:8" x14ac:dyDescent="0.25">
      <c r="F14" t="s">
        <v>24</v>
      </c>
      <c r="G14">
        <v>1196.6400000000001</v>
      </c>
      <c r="H14">
        <f t="shared" si="0"/>
        <v>1500.48125568</v>
      </c>
    </row>
    <row r="15" spans="6:8" x14ac:dyDescent="0.25">
      <c r="F15" t="s">
        <v>23</v>
      </c>
      <c r="G15">
        <v>954.85199999999998</v>
      </c>
      <c r="H15">
        <f t="shared" si="0"/>
        <v>1197.300381024</v>
      </c>
    </row>
    <row r="16" spans="6:8" x14ac:dyDescent="0.25">
      <c r="F16" t="s">
        <v>22</v>
      </c>
      <c r="G16">
        <v>1287.931</v>
      </c>
      <c r="H16">
        <f t="shared" si="0"/>
        <v>1614.952136072</v>
      </c>
    </row>
    <row r="17" spans="6:8" x14ac:dyDescent="0.25">
      <c r="F17" t="s">
        <v>21</v>
      </c>
      <c r="G17">
        <v>1106.2570000000001</v>
      </c>
      <c r="H17">
        <f t="shared" si="0"/>
        <v>1387.148927384</v>
      </c>
    </row>
    <row r="18" spans="6:8" x14ac:dyDescent="0.25">
      <c r="F18" t="s">
        <v>20</v>
      </c>
      <c r="G18">
        <v>893.05600000000004</v>
      </c>
      <c r="H18">
        <f t="shared" si="0"/>
        <v>1119.8136350719999</v>
      </c>
    </row>
    <row r="19" spans="6:8" x14ac:dyDescent="0.25">
      <c r="F19" t="s">
        <v>19</v>
      </c>
      <c r="G19">
        <f>AVERAGE(G13:G18)</f>
        <v>1066.5368333333333</v>
      </c>
      <c r="H19">
        <f>AVERAGE(H13:H18)</f>
        <v>1337.3433337586664</v>
      </c>
    </row>
    <row r="23" spans="6:8" ht="15.75" x14ac:dyDescent="0.25">
      <c r="F23" t="s">
        <v>18</v>
      </c>
      <c r="G23" s="43">
        <f>0.313478*4</f>
        <v>1.2539119999999999</v>
      </c>
    </row>
    <row r="25" spans="6:8" x14ac:dyDescent="0.25">
      <c r="F25" t="s">
        <v>14</v>
      </c>
      <c r="G25" s="42">
        <f>((G8-G19)/G8)*100</f>
        <v>26.124044055748048</v>
      </c>
    </row>
    <row r="37" spans="4:4" x14ac:dyDescent="0.25">
      <c r="D37" t="s">
        <v>17</v>
      </c>
    </row>
  </sheetData>
  <mergeCells count="1">
    <mergeCell ref="G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8395-F32D-AF4B-A67B-4CC31CA8B61A}">
  <dimension ref="B2:X15"/>
  <sheetViews>
    <sheetView topLeftCell="D1" zoomScale="99" workbookViewId="0">
      <selection activeCell="H24" sqref="H24"/>
    </sheetView>
  </sheetViews>
  <sheetFormatPr defaultColWidth="11.42578125" defaultRowHeight="15" x14ac:dyDescent="0.25"/>
  <cols>
    <col min="2" max="2" width="20.28515625" customWidth="1"/>
    <col min="15" max="15" width="24.7109375" customWidth="1"/>
  </cols>
  <sheetData>
    <row r="2" spans="2:24" x14ac:dyDescent="0.25">
      <c r="C2" s="54" t="s">
        <v>63</v>
      </c>
      <c r="D2" s="54"/>
      <c r="E2" s="45"/>
      <c r="F2" s="54" t="s">
        <v>56</v>
      </c>
      <c r="G2" s="54"/>
      <c r="H2" s="45"/>
      <c r="I2" s="54" t="s">
        <v>42</v>
      </c>
      <c r="J2" s="54"/>
      <c r="P2" s="54" t="s">
        <v>63</v>
      </c>
      <c r="Q2" s="54"/>
      <c r="R2" s="54"/>
      <c r="S2" s="54"/>
      <c r="T2" s="54"/>
    </row>
    <row r="3" spans="2:24" x14ac:dyDescent="0.25">
      <c r="C3" t="s">
        <v>0</v>
      </c>
      <c r="D3" t="s">
        <v>62</v>
      </c>
      <c r="F3" t="s">
        <v>0</v>
      </c>
      <c r="G3" t="s">
        <v>62</v>
      </c>
      <c r="I3" t="s">
        <v>0</v>
      </c>
      <c r="J3" t="s">
        <v>62</v>
      </c>
      <c r="P3" t="s">
        <v>61</v>
      </c>
      <c r="Q3" t="s">
        <v>60</v>
      </c>
      <c r="R3" t="s">
        <v>59</v>
      </c>
      <c r="S3" t="s">
        <v>58</v>
      </c>
      <c r="T3" t="s">
        <v>57</v>
      </c>
    </row>
    <row r="4" spans="2:24" x14ac:dyDescent="0.25">
      <c r="C4">
        <v>3.8106179164349992E-3</v>
      </c>
      <c r="D4">
        <v>1.6220799605249998E-3</v>
      </c>
      <c r="F4">
        <v>1.015444022528E-2</v>
      </c>
      <c r="G4">
        <v>5.7544397247999996E-3</v>
      </c>
      <c r="I4">
        <v>1.3989601184939996E-2</v>
      </c>
      <c r="J4">
        <v>8.2281932033399976E-3</v>
      </c>
      <c r="O4" t="s">
        <v>46</v>
      </c>
      <c r="P4">
        <v>135773</v>
      </c>
      <c r="Q4">
        <v>166980</v>
      </c>
      <c r="R4">
        <v>108573.43999999997</v>
      </c>
      <c r="S4">
        <v>57795</v>
      </c>
      <c r="T4">
        <v>91603</v>
      </c>
    </row>
    <row r="5" spans="2:24" x14ac:dyDescent="0.25">
      <c r="C5">
        <v>4.6864765430999983E-3</v>
      </c>
      <c r="D5">
        <v>2.5709385002849997E-3</v>
      </c>
      <c r="F5">
        <v>7.8283503999999997E-3</v>
      </c>
      <c r="G5">
        <v>3.4756458879999998E-3</v>
      </c>
      <c r="I5">
        <v>1.5108736723064994E-2</v>
      </c>
      <c r="J5">
        <v>1.1977514768294997E-2</v>
      </c>
      <c r="O5" t="s">
        <v>43</v>
      </c>
      <c r="P5">
        <v>3.8106179164349992E-3</v>
      </c>
      <c r="Q5">
        <v>4.6864765430999983E-3</v>
      </c>
      <c r="R5">
        <v>3.0472324815167991E-3</v>
      </c>
      <c r="S5">
        <v>1.6220799605249998E-3</v>
      </c>
      <c r="T5">
        <v>2.5709385002849997E-3</v>
      </c>
    </row>
    <row r="6" spans="2:24" x14ac:dyDescent="0.25">
      <c r="C6">
        <v>3.0472324815167991E-3</v>
      </c>
      <c r="F6">
        <v>9.7360591743999997E-3</v>
      </c>
      <c r="G6">
        <v>4.4208572095999999E-3</v>
      </c>
      <c r="I6">
        <v>1.1237383777049999E-2</v>
      </c>
    </row>
    <row r="7" spans="2:24" x14ac:dyDescent="0.25">
      <c r="F7">
        <v>8.7520443112609498E-3</v>
      </c>
      <c r="G7">
        <v>4.1169143201527196E-3</v>
      </c>
      <c r="P7" s="54" t="s">
        <v>56</v>
      </c>
      <c r="Q7" s="54"/>
      <c r="R7" s="54"/>
      <c r="S7" s="54"/>
      <c r="T7" s="54"/>
      <c r="U7" s="54"/>
      <c r="V7" s="54"/>
      <c r="W7" s="54"/>
      <c r="X7" s="54"/>
    </row>
    <row r="8" spans="2:24" x14ac:dyDescent="0.25">
      <c r="G8">
        <v>4.5863894629613877E-3</v>
      </c>
      <c r="P8" t="s">
        <v>55</v>
      </c>
      <c r="Q8" t="s">
        <v>54</v>
      </c>
      <c r="R8" t="s">
        <v>53</v>
      </c>
      <c r="S8" t="s">
        <v>52</v>
      </c>
      <c r="T8" t="s">
        <v>51</v>
      </c>
      <c r="U8" t="s">
        <v>50</v>
      </c>
      <c r="V8" t="s">
        <v>49</v>
      </c>
      <c r="W8" t="s">
        <v>48</v>
      </c>
      <c r="X8" t="s">
        <v>47</v>
      </c>
    </row>
    <row r="9" spans="2:24" x14ac:dyDescent="0.25">
      <c r="O9" t="s">
        <v>46</v>
      </c>
      <c r="P9">
        <v>358334</v>
      </c>
      <c r="Q9">
        <v>276250</v>
      </c>
      <c r="R9">
        <v>343570</v>
      </c>
      <c r="S9">
        <v>227137.42609599998</v>
      </c>
      <c r="T9">
        <v>203065</v>
      </c>
      <c r="U9">
        <v>122650</v>
      </c>
      <c r="V9">
        <v>156005</v>
      </c>
      <c r="W9">
        <v>112072.06866240005</v>
      </c>
      <c r="X9">
        <v>124852.28373332998</v>
      </c>
    </row>
    <row r="10" spans="2:24" x14ac:dyDescent="0.25">
      <c r="B10" t="s">
        <v>45</v>
      </c>
      <c r="C10">
        <f>AVERAGE(C4:C6)</f>
        <v>3.8481089803505987E-3</v>
      </c>
      <c r="D10">
        <f>AVERAGE(D4:D5)</f>
        <v>2.0965092304049996E-3</v>
      </c>
      <c r="F10">
        <f>AVERAGE(F4:F7)</f>
        <v>9.1177235277352369E-3</v>
      </c>
      <c r="G10">
        <f>AVERAGE(G4:G8)</f>
        <v>4.4708493211028212E-3</v>
      </c>
      <c r="I10">
        <f>AVERAGE(I4:I6)</f>
        <v>1.3445240561684996E-2</v>
      </c>
      <c r="J10">
        <f>AVERAGE(J4:J5)</f>
        <v>1.0102853985817497E-2</v>
      </c>
      <c r="L10" t="s">
        <v>44</v>
      </c>
      <c r="O10" t="s">
        <v>43</v>
      </c>
      <c r="P10">
        <v>1.015444022528E-2</v>
      </c>
      <c r="Q10">
        <v>7.8283503999999997E-3</v>
      </c>
      <c r="R10">
        <v>9.7360591743999997E-3</v>
      </c>
      <c r="S10">
        <v>8.7520443112609498E-3</v>
      </c>
      <c r="T10">
        <v>5.7544397247999996E-3</v>
      </c>
      <c r="U10">
        <v>3.4756458879999998E-3</v>
      </c>
      <c r="V10">
        <v>4.4208572096000008E-3</v>
      </c>
      <c r="W10">
        <v>4.1169143201527196E-3</v>
      </c>
      <c r="X10">
        <v>4.5863894629613877E-3</v>
      </c>
    </row>
    <row r="11" spans="2:24" x14ac:dyDescent="0.25">
      <c r="B11" t="s">
        <v>14</v>
      </c>
      <c r="D11" s="44">
        <f>((C10-D10)/C10)*100</f>
        <v>45.518454879778695</v>
      </c>
      <c r="E11" s="44"/>
      <c r="F11" s="44"/>
      <c r="G11" s="42">
        <f>((F10-G10)/F10)*100</f>
        <v>50.965289663555509</v>
      </c>
      <c r="H11" s="44"/>
      <c r="I11" s="44"/>
      <c r="J11" s="44">
        <f>((I10-J10)/I10)*100</f>
        <v>24.859254548351654</v>
      </c>
      <c r="L11" s="42">
        <f>AVERAGE(D11:J11)</f>
        <v>40.447666363895287</v>
      </c>
    </row>
    <row r="12" spans="2:24" x14ac:dyDescent="0.25">
      <c r="P12" s="54" t="s">
        <v>42</v>
      </c>
      <c r="Q12" s="54"/>
      <c r="R12" s="54"/>
      <c r="S12" s="54"/>
      <c r="T12" s="54"/>
    </row>
    <row r="13" spans="2:24" x14ac:dyDescent="0.25">
      <c r="P13" t="s">
        <v>41</v>
      </c>
      <c r="Q13" t="s">
        <v>40</v>
      </c>
      <c r="R13" t="s">
        <v>39</v>
      </c>
      <c r="S13" t="s">
        <v>38</v>
      </c>
      <c r="T13" t="s">
        <v>37</v>
      </c>
    </row>
    <row r="14" spans="2:24" x14ac:dyDescent="0.25">
      <c r="O14" t="s">
        <v>36</v>
      </c>
      <c r="P14">
        <v>498452</v>
      </c>
      <c r="Q14">
        <v>538327</v>
      </c>
      <c r="R14">
        <v>400390</v>
      </c>
      <c r="S14">
        <v>293172</v>
      </c>
      <c r="T14">
        <v>426761</v>
      </c>
    </row>
    <row r="15" spans="2:24" x14ac:dyDescent="0.25">
      <c r="O15" t="s">
        <v>35</v>
      </c>
      <c r="P15">
        <v>1.3989601184939996E-2</v>
      </c>
      <c r="Q15">
        <v>1.5108736723064994E-2</v>
      </c>
      <c r="R15">
        <v>1.1237383777049999E-2</v>
      </c>
      <c r="S15">
        <v>8.2281932033399976E-3</v>
      </c>
      <c r="T15">
        <v>1.1977514768294997E-2</v>
      </c>
    </row>
  </sheetData>
  <mergeCells count="6">
    <mergeCell ref="P12:T12"/>
    <mergeCell ref="C2:D2"/>
    <mergeCell ref="F2:G2"/>
    <mergeCell ref="I2:J2"/>
    <mergeCell ref="P2:T2"/>
    <mergeCell ref="P7:X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4A</vt:lpstr>
      <vt:lpstr>Figure 4B</vt:lpstr>
      <vt:lpstr>Figure 4C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BOULAN Benoit</dc:creator>
  <cp:lastModifiedBy>Sue Taylor</cp:lastModifiedBy>
  <dcterms:created xsi:type="dcterms:W3CDTF">2015-06-05T18:17:20Z</dcterms:created>
  <dcterms:modified xsi:type="dcterms:W3CDTF">2021-12-17T10:44:42Z</dcterms:modified>
</cp:coreProperties>
</file>