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filterPrivacy="1"/>
  <xr:revisionPtr revIDLastSave="0" documentId="8_{11D15F42-BE95-CB44-BB14-D2466A32DEBC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RTN and Raphe" sheetId="3" r:id="rId1"/>
    <sheet name="pF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G7" i="4"/>
  <c r="H7" i="4"/>
  <c r="G8" i="4"/>
  <c r="H8" i="4"/>
  <c r="G11" i="4"/>
  <c r="H11" i="4"/>
  <c r="G12" i="4"/>
  <c r="H12" i="4"/>
  <c r="G13" i="4"/>
  <c r="H13" i="4"/>
  <c r="G14" i="4"/>
  <c r="H14" i="4"/>
  <c r="G17" i="4"/>
  <c r="H17" i="4"/>
  <c r="G18" i="4"/>
  <c r="H18" i="4"/>
  <c r="G19" i="4"/>
  <c r="H19" i="4"/>
  <c r="G20" i="4"/>
  <c r="H20" i="4"/>
  <c r="H5" i="4"/>
  <c r="G5" i="4"/>
  <c r="E20" i="4"/>
  <c r="D20" i="4"/>
  <c r="C20" i="4"/>
  <c r="E19" i="4"/>
  <c r="D19" i="4"/>
  <c r="C19" i="4"/>
  <c r="E18" i="4"/>
  <c r="D18" i="4"/>
  <c r="C18" i="4"/>
  <c r="E17" i="4"/>
  <c r="D17" i="4"/>
  <c r="C17" i="4"/>
  <c r="U27" i="3"/>
  <c r="U28" i="3"/>
  <c r="U29" i="3"/>
  <c r="U30" i="3"/>
  <c r="T28" i="3"/>
  <c r="T29" i="3"/>
  <c r="T30" i="3"/>
  <c r="R28" i="3"/>
  <c r="R29" i="3"/>
  <c r="R30" i="3"/>
  <c r="T27" i="3"/>
  <c r="R27" i="3"/>
  <c r="Q28" i="3"/>
  <c r="Q29" i="3"/>
  <c r="Q30" i="3"/>
  <c r="Q27" i="3"/>
  <c r="N15" i="3" l="1"/>
  <c r="N22" i="3" s="1"/>
  <c r="N39" i="3" s="1"/>
  <c r="M15" i="3"/>
  <c r="M22" i="3" s="1"/>
  <c r="M39" i="3" s="1"/>
  <c r="L15" i="3"/>
  <c r="L22" i="3" s="1"/>
  <c r="L39" i="3" s="1"/>
  <c r="K15" i="3"/>
  <c r="K22" i="3" s="1"/>
  <c r="K39" i="3" s="1"/>
  <c r="J15" i="3"/>
  <c r="J22" i="3" s="1"/>
  <c r="J39" i="3" s="1"/>
  <c r="I15" i="3"/>
  <c r="I22" i="3" s="1"/>
  <c r="H15" i="3"/>
  <c r="H22" i="3" s="1"/>
  <c r="H39" i="3" s="1"/>
  <c r="G15" i="3"/>
  <c r="G22" i="3" s="1"/>
  <c r="G39" i="3" s="1"/>
  <c r="F15" i="3"/>
  <c r="F22" i="3" s="1"/>
  <c r="F39" i="3" s="1"/>
  <c r="E15" i="3"/>
  <c r="E22" i="3" s="1"/>
  <c r="E39" i="3" s="1"/>
  <c r="D15" i="3"/>
  <c r="D22" i="3" s="1"/>
  <c r="D39" i="3" s="1"/>
  <c r="C15" i="3"/>
  <c r="C22" i="3" s="1"/>
  <c r="N14" i="3"/>
  <c r="N21" i="3" s="1"/>
  <c r="N38" i="3" s="1"/>
  <c r="M14" i="3"/>
  <c r="M21" i="3" s="1"/>
  <c r="M38" i="3" s="1"/>
  <c r="L14" i="3"/>
  <c r="L21" i="3" s="1"/>
  <c r="L38" i="3" s="1"/>
  <c r="K14" i="3"/>
  <c r="K21" i="3" s="1"/>
  <c r="K38" i="3" s="1"/>
  <c r="J14" i="3"/>
  <c r="J21" i="3" s="1"/>
  <c r="J38" i="3" s="1"/>
  <c r="I14" i="3"/>
  <c r="I21" i="3" s="1"/>
  <c r="H14" i="3"/>
  <c r="H21" i="3" s="1"/>
  <c r="H38" i="3" s="1"/>
  <c r="G14" i="3"/>
  <c r="G21" i="3" s="1"/>
  <c r="G38" i="3" s="1"/>
  <c r="F14" i="3"/>
  <c r="F21" i="3" s="1"/>
  <c r="F38" i="3" s="1"/>
  <c r="E14" i="3"/>
  <c r="E21" i="3" s="1"/>
  <c r="E38" i="3" s="1"/>
  <c r="D14" i="3"/>
  <c r="D21" i="3" s="1"/>
  <c r="D38" i="3" s="1"/>
  <c r="C14" i="3"/>
  <c r="C21" i="3" s="1"/>
  <c r="N13" i="3"/>
  <c r="N20" i="3" s="1"/>
  <c r="N37" i="3" s="1"/>
  <c r="M13" i="3"/>
  <c r="M20" i="3" s="1"/>
  <c r="M37" i="3" s="1"/>
  <c r="L13" i="3"/>
  <c r="L20" i="3" s="1"/>
  <c r="L37" i="3" s="1"/>
  <c r="K13" i="3"/>
  <c r="K20" i="3" s="1"/>
  <c r="K37" i="3" s="1"/>
  <c r="J13" i="3"/>
  <c r="J20" i="3" s="1"/>
  <c r="J37" i="3" s="1"/>
  <c r="I13" i="3"/>
  <c r="I20" i="3" s="1"/>
  <c r="H13" i="3"/>
  <c r="H20" i="3" s="1"/>
  <c r="H37" i="3" s="1"/>
  <c r="G13" i="3"/>
  <c r="G20" i="3" s="1"/>
  <c r="G37" i="3" s="1"/>
  <c r="F13" i="3"/>
  <c r="F20" i="3" s="1"/>
  <c r="F37" i="3" s="1"/>
  <c r="E13" i="3"/>
  <c r="E20" i="3" s="1"/>
  <c r="E37" i="3" s="1"/>
  <c r="D13" i="3"/>
  <c r="D20" i="3" s="1"/>
  <c r="D37" i="3" s="1"/>
  <c r="C13" i="3"/>
  <c r="C20" i="3" s="1"/>
  <c r="N12" i="3"/>
  <c r="N19" i="3" s="1"/>
  <c r="N36" i="3" s="1"/>
  <c r="M12" i="3"/>
  <c r="M19" i="3" s="1"/>
  <c r="M36" i="3" s="1"/>
  <c r="L12" i="3"/>
  <c r="L19" i="3" s="1"/>
  <c r="L36" i="3" s="1"/>
  <c r="K12" i="3"/>
  <c r="K19" i="3" s="1"/>
  <c r="K36" i="3" s="1"/>
  <c r="J12" i="3"/>
  <c r="J19" i="3" s="1"/>
  <c r="J36" i="3" s="1"/>
  <c r="I12" i="3"/>
  <c r="I19" i="3" s="1"/>
  <c r="H12" i="3"/>
  <c r="H19" i="3" s="1"/>
  <c r="H36" i="3" s="1"/>
  <c r="G12" i="3"/>
  <c r="G19" i="3" s="1"/>
  <c r="G36" i="3" s="1"/>
  <c r="F12" i="3"/>
  <c r="F19" i="3" s="1"/>
  <c r="F36" i="3" s="1"/>
  <c r="E12" i="3"/>
  <c r="E19" i="3" s="1"/>
  <c r="E36" i="3" s="1"/>
  <c r="D12" i="3"/>
  <c r="D19" i="3" s="1"/>
  <c r="D36" i="3" s="1"/>
  <c r="C12" i="3"/>
  <c r="C19" i="3" s="1"/>
  <c r="C39" i="3" l="1"/>
  <c r="R22" i="3"/>
  <c r="Q22" i="3"/>
  <c r="C37" i="3"/>
  <c r="R20" i="3"/>
  <c r="Q20" i="3"/>
  <c r="C38" i="3"/>
  <c r="R21" i="3"/>
  <c r="Q21" i="3"/>
  <c r="I39" i="3"/>
  <c r="T22" i="3"/>
  <c r="U22" i="3"/>
  <c r="C36" i="3"/>
  <c r="R19" i="3"/>
  <c r="Q19" i="3"/>
  <c r="I36" i="3"/>
  <c r="T19" i="3"/>
  <c r="U19" i="3"/>
  <c r="I37" i="3"/>
  <c r="U20" i="3"/>
  <c r="T20" i="3"/>
  <c r="I38" i="3"/>
  <c r="T21" i="3"/>
  <c r="U21" i="3"/>
  <c r="T37" i="3" l="1"/>
  <c r="U37" i="3"/>
  <c r="R36" i="3"/>
  <c r="Q36" i="3"/>
  <c r="Q38" i="3"/>
  <c r="R38" i="3"/>
  <c r="Q39" i="3"/>
  <c r="R39" i="3"/>
  <c r="T38" i="3"/>
  <c r="U38" i="3"/>
  <c r="U36" i="3"/>
  <c r="T36" i="3"/>
  <c r="U39" i="3"/>
  <c r="T39" i="3"/>
  <c r="Q37" i="3"/>
  <c r="R37" i="3"/>
</calcChain>
</file>

<file path=xl/sharedStrings.xml><?xml version="1.0" encoding="utf-8"?>
<sst xmlns="http://schemas.openxmlformats.org/spreadsheetml/2006/main" count="35" uniqueCount="12">
  <si>
    <t>RTN</t>
  </si>
  <si>
    <t>Raphe</t>
  </si>
  <si>
    <t>Recovery</t>
  </si>
  <si>
    <t>Tidal volume (VT) (mL)</t>
  </si>
  <si>
    <t>VT normalised to body weight  (mL/g)</t>
  </si>
  <si>
    <t>NEURONS</t>
  </si>
  <si>
    <t>Minute ventilation (VE) (μL/g/min)</t>
  </si>
  <si>
    <t>Breathing Frequency (bpm)</t>
  </si>
  <si>
    <t>Normalised VT (μL/g)</t>
  </si>
  <si>
    <t>Mean</t>
  </si>
  <si>
    <t>SD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</si>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</sst>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9" fontId="0" fillId="0" borderId="1" xfId="0" applyNumberFormat="1" applyBorder="1"/>
    <xf numFmtId="1" fontId="0" fillId="2" borderId="1" xfId="0" applyNumberFormat="1" applyFill="1" applyBorder="1"/>
    <xf numFmtId="1" fontId="0" fillId="3" borderId="1" xfId="0" applyNumberForma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/>
    <xf numFmtId="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FC78-CB79-D84B-976C-E613CE57E504}">
  <dimension ref="B1:AH39"/>
  <sheetViews>
    <sheetView tabSelected="1" topLeftCell="A5" workbookViewId="0">
      <selection activeCell="X1" sqref="X1:AB1048576"/>
    </sheetView>
  </sheetViews>
  <sheetFormatPr baseColWidth="10" defaultColWidth="8.83203125" defaultRowHeight="15" x14ac:dyDescent="0.2"/>
  <cols>
    <col min="17" max="17" width="7.83203125" customWidth="1"/>
    <col min="18" max="18" width="6.1640625" customWidth="1"/>
    <col min="20" max="20" width="9.33203125" customWidth="1"/>
    <col min="21" max="21" width="6.83203125" customWidth="1"/>
  </cols>
  <sheetData>
    <row r="1" spans="2:34" x14ac:dyDescent="0.2">
      <c r="B1" s="33" t="s">
        <v>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P1" s="26"/>
    </row>
    <row r="2" spans="2:34" x14ac:dyDescent="0.2">
      <c r="C2" s="32" t="s">
        <v>3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27"/>
      <c r="R2" s="9"/>
      <c r="S2" s="9"/>
      <c r="T2" s="9"/>
      <c r="AC2" s="9"/>
      <c r="AD2" s="9"/>
      <c r="AE2" s="9"/>
      <c r="AF2" s="9"/>
      <c r="AG2" s="9"/>
      <c r="AH2" s="9"/>
    </row>
    <row r="3" spans="2:34" x14ac:dyDescent="0.2">
      <c r="B3" s="3"/>
      <c r="C3" s="28" t="s">
        <v>0</v>
      </c>
      <c r="D3" s="29"/>
      <c r="E3" s="29"/>
      <c r="F3" s="29"/>
      <c r="G3" s="29"/>
      <c r="H3" s="29"/>
      <c r="I3" s="31" t="s">
        <v>1</v>
      </c>
      <c r="J3" s="31"/>
      <c r="K3" s="31"/>
      <c r="L3" s="31"/>
      <c r="M3" s="31"/>
      <c r="N3" s="31"/>
      <c r="O3" s="2"/>
      <c r="P3" s="17"/>
      <c r="R3" s="9"/>
      <c r="S3" s="9"/>
      <c r="T3" s="9"/>
      <c r="AC3" s="9"/>
      <c r="AD3" s="9"/>
      <c r="AE3" s="9"/>
      <c r="AF3" s="9"/>
      <c r="AG3" s="9"/>
      <c r="AH3" s="9"/>
    </row>
    <row r="4" spans="2:34" x14ac:dyDescent="0.2">
      <c r="B4" s="3"/>
      <c r="C4" s="13">
        <v>20152</v>
      </c>
      <c r="D4" s="13">
        <v>18075</v>
      </c>
      <c r="E4" s="13">
        <v>18137</v>
      </c>
      <c r="F4" s="13">
        <v>19024</v>
      </c>
      <c r="G4" s="13">
        <v>19203</v>
      </c>
      <c r="H4" s="13">
        <v>19204</v>
      </c>
      <c r="I4" s="14">
        <v>18212</v>
      </c>
      <c r="J4" s="14">
        <v>18213</v>
      </c>
      <c r="K4" s="14">
        <v>19062</v>
      </c>
      <c r="L4" s="14">
        <v>19145</v>
      </c>
      <c r="M4" s="14">
        <v>19161</v>
      </c>
      <c r="N4" s="14">
        <v>19162</v>
      </c>
    </row>
    <row r="5" spans="2:34" x14ac:dyDescent="0.2">
      <c r="B5" s="10">
        <v>0</v>
      </c>
      <c r="C5" s="4">
        <v>2.9326212000000001E-2</v>
      </c>
      <c r="D5" s="4">
        <v>1.9832870999999998E-2</v>
      </c>
      <c r="E5" s="4">
        <v>1.9415130999999999E-2</v>
      </c>
      <c r="F5" s="4">
        <v>1.9461447E-2</v>
      </c>
      <c r="G5" s="4">
        <v>1.1633664E-2</v>
      </c>
      <c r="H5" s="4">
        <v>1.2241014E-2</v>
      </c>
      <c r="I5" s="5">
        <v>1.0398815E-2</v>
      </c>
      <c r="J5" s="5">
        <v>2.7963728E-2</v>
      </c>
      <c r="K5" s="5">
        <v>1.8788657E-2</v>
      </c>
      <c r="L5" s="5">
        <v>1.5074247000000001E-2</v>
      </c>
      <c r="M5" s="5">
        <v>1.459469E-2</v>
      </c>
      <c r="N5" s="5">
        <v>1.6931416000000001E-2</v>
      </c>
    </row>
    <row r="6" spans="2:34" x14ac:dyDescent="0.2">
      <c r="B6" s="10">
        <v>0.03</v>
      </c>
      <c r="C6" s="4">
        <v>3.3972492E-2</v>
      </c>
      <c r="D6" s="4">
        <v>2.8868128999999999E-2</v>
      </c>
      <c r="E6" s="4">
        <v>2.3944804E-2</v>
      </c>
      <c r="F6" s="4">
        <v>2.0726880999999999E-2</v>
      </c>
      <c r="G6" s="4">
        <v>2.3816612000000001E-2</v>
      </c>
      <c r="H6" s="4">
        <v>1.6019743999999999E-2</v>
      </c>
      <c r="I6" s="5">
        <v>1.7677841999999999E-2</v>
      </c>
      <c r="J6" s="5">
        <v>4.4755796E-2</v>
      </c>
      <c r="K6" s="5">
        <v>2.1004142E-2</v>
      </c>
      <c r="L6" s="5">
        <v>1.7709943999999998E-2</v>
      </c>
      <c r="M6" s="5">
        <v>2.2915601000000001E-2</v>
      </c>
      <c r="N6" s="5">
        <v>2.5932243000000001E-2</v>
      </c>
    </row>
    <row r="7" spans="2:34" x14ac:dyDescent="0.2">
      <c r="B7" s="10">
        <v>0.06</v>
      </c>
      <c r="C7" s="4">
        <v>3.852245E-2</v>
      </c>
      <c r="D7" s="4">
        <v>3.7340254000000003E-2</v>
      </c>
      <c r="E7" s="4">
        <v>3.1871880999999998E-2</v>
      </c>
      <c r="F7" s="4">
        <v>3.0884314E-2</v>
      </c>
      <c r="G7" s="4">
        <v>3.8122444999999998E-2</v>
      </c>
      <c r="H7" s="4">
        <v>3.0702943E-2</v>
      </c>
      <c r="I7" s="5">
        <v>2.9379797999999999E-2</v>
      </c>
      <c r="J7" s="5">
        <v>4.4042403000000001E-2</v>
      </c>
      <c r="K7" s="5">
        <v>2.3511739E-2</v>
      </c>
      <c r="L7" s="5">
        <v>3.0108370999999998E-2</v>
      </c>
      <c r="M7" s="5">
        <v>4.2569375E-2</v>
      </c>
      <c r="N7" s="5">
        <v>2.3824814E-2</v>
      </c>
    </row>
    <row r="8" spans="2:34" x14ac:dyDescent="0.2">
      <c r="B8" s="3" t="s">
        <v>2</v>
      </c>
      <c r="C8" s="4">
        <v>2.9949159E-2</v>
      </c>
      <c r="D8" s="4">
        <v>1.9638526E-2</v>
      </c>
      <c r="E8" s="4">
        <v>2.6016337E-2</v>
      </c>
      <c r="F8" s="4">
        <v>1.7619348E-2</v>
      </c>
      <c r="G8" s="4">
        <v>1.5823001999999999E-2</v>
      </c>
      <c r="H8" s="4">
        <v>1.7227797E-2</v>
      </c>
      <c r="I8" s="5">
        <v>1.7408649000000002E-2</v>
      </c>
      <c r="J8" s="5">
        <v>3.1377041000000001E-2</v>
      </c>
      <c r="K8" s="5">
        <v>1.8719751999999999E-2</v>
      </c>
      <c r="L8" s="5">
        <v>2.4739494000000001E-2</v>
      </c>
      <c r="M8" s="5">
        <v>1.4594057000000001E-2</v>
      </c>
      <c r="N8" s="5">
        <v>1.7509783000000001E-2</v>
      </c>
    </row>
    <row r="10" spans="2:34" x14ac:dyDescent="0.2">
      <c r="B10" s="32" t="s">
        <v>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1"/>
      <c r="P10" s="27"/>
      <c r="Q10" s="1"/>
      <c r="R10" s="1"/>
    </row>
    <row r="11" spans="2:34" x14ac:dyDescent="0.2">
      <c r="B11" s="3"/>
      <c r="C11" s="13">
        <v>20152</v>
      </c>
      <c r="D11" s="13">
        <v>18075</v>
      </c>
      <c r="E11" s="13">
        <v>18137</v>
      </c>
      <c r="F11" s="13">
        <v>19024</v>
      </c>
      <c r="G11" s="13">
        <v>19203</v>
      </c>
      <c r="H11" s="13">
        <v>19204</v>
      </c>
      <c r="I11" s="14">
        <v>18212</v>
      </c>
      <c r="J11" s="14">
        <v>18213</v>
      </c>
      <c r="K11" s="14">
        <v>19062</v>
      </c>
      <c r="L11" s="14">
        <v>19145</v>
      </c>
      <c r="M11" s="14">
        <v>19161</v>
      </c>
      <c r="N11" s="14">
        <v>19162</v>
      </c>
      <c r="O11" s="6"/>
      <c r="P11" s="16"/>
    </row>
    <row r="12" spans="2:34" x14ac:dyDescent="0.2">
      <c r="B12" s="10">
        <v>0</v>
      </c>
      <c r="C12" s="4">
        <f>C5/25.5</f>
        <v>1.1500475294117648E-3</v>
      </c>
      <c r="D12" s="4">
        <f>D5/31.1</f>
        <v>6.3771289389067515E-4</v>
      </c>
      <c r="E12" s="4">
        <f>E5/26.2</f>
        <v>7.4103553435114506E-4</v>
      </c>
      <c r="F12" s="4">
        <f>F5/28.7</f>
        <v>6.7809919860627177E-4</v>
      </c>
      <c r="G12" s="4">
        <f>G5/26.4</f>
        <v>4.4066909090909094E-4</v>
      </c>
      <c r="H12" s="4">
        <f>H5/24.4</f>
        <v>5.0168090163934425E-4</v>
      </c>
      <c r="I12" s="5">
        <f>I5/23.4</f>
        <v>4.4439380341880345E-4</v>
      </c>
      <c r="J12" s="5">
        <f>J5/23.7</f>
        <v>1.179904135021097E-3</v>
      </c>
      <c r="K12" s="5">
        <f>K5/28.3</f>
        <v>6.6391014134275616E-4</v>
      </c>
      <c r="L12" s="5">
        <f>L5/28.5</f>
        <v>5.2892094736842112E-4</v>
      </c>
      <c r="M12" s="5">
        <f>M5/23.5</f>
        <v>6.210506382978724E-4</v>
      </c>
      <c r="N12" s="5">
        <f>N5/22.4</f>
        <v>7.5586678571428585E-4</v>
      </c>
      <c r="O12" s="7"/>
    </row>
    <row r="13" spans="2:34" x14ac:dyDescent="0.2">
      <c r="B13" s="10">
        <v>0.03</v>
      </c>
      <c r="C13" s="4">
        <f>C6/25.5</f>
        <v>1.3322545882352942E-3</v>
      </c>
      <c r="D13" s="4">
        <f>D6/31.1</f>
        <v>9.2823565916398708E-4</v>
      </c>
      <c r="E13" s="4">
        <f>E6/26.2</f>
        <v>9.1392381679389313E-4</v>
      </c>
      <c r="F13" s="4">
        <f>F6/28.7</f>
        <v>7.2219097560975612E-4</v>
      </c>
      <c r="G13" s="4">
        <f>G6/26.4</f>
        <v>9.0214439393939403E-4</v>
      </c>
      <c r="H13" s="4">
        <f>H6/24.4</f>
        <v>6.5654688524590169E-4</v>
      </c>
      <c r="I13" s="5">
        <f>I6/23.4</f>
        <v>7.5546333333333332E-4</v>
      </c>
      <c r="J13" s="5">
        <f>J6/23.7</f>
        <v>1.8884302109704642E-3</v>
      </c>
      <c r="K13" s="5">
        <f>K6/28.3</f>
        <v>7.4219583038869256E-4</v>
      </c>
      <c r="L13" s="5">
        <f>L6/28.5</f>
        <v>6.214015438596491E-4</v>
      </c>
      <c r="M13" s="5">
        <f>M6/23.5</f>
        <v>9.7513195744680853E-4</v>
      </c>
      <c r="N13" s="5">
        <f>N6/22.4</f>
        <v>1.1576894196428573E-3</v>
      </c>
      <c r="O13" s="8"/>
    </row>
    <row r="14" spans="2:34" x14ac:dyDescent="0.2">
      <c r="B14" s="10">
        <v>0.06</v>
      </c>
      <c r="C14" s="4">
        <f>C7/25.5</f>
        <v>1.5106843137254902E-3</v>
      </c>
      <c r="D14" s="4">
        <f>D7/31.1</f>
        <v>1.2006512540192926E-3</v>
      </c>
      <c r="E14" s="4">
        <f>E7/26.2</f>
        <v>1.2164840076335877E-3</v>
      </c>
      <c r="F14" s="4">
        <f>F7/28.7</f>
        <v>1.0761085017421603E-3</v>
      </c>
      <c r="G14" s="4">
        <f>G7/26.4</f>
        <v>1.4440320075757576E-3</v>
      </c>
      <c r="H14" s="4">
        <f>H7/24.4</f>
        <v>1.2583173360655739E-3</v>
      </c>
      <c r="I14" s="5">
        <f>I7/23.4</f>
        <v>1.255546923076923E-3</v>
      </c>
      <c r="J14" s="5">
        <f>J7/23.7</f>
        <v>1.8583292405063292E-3</v>
      </c>
      <c r="K14" s="5">
        <f>K7/28.3</f>
        <v>8.308034982332155E-4</v>
      </c>
      <c r="L14" s="5">
        <f>L7/28.5</f>
        <v>1.0564340701754386E-3</v>
      </c>
      <c r="M14" s="5">
        <f>M7/23.5</f>
        <v>1.8114627659574468E-3</v>
      </c>
      <c r="N14" s="5">
        <f>N7/22.4</f>
        <v>1.0636077678571429E-3</v>
      </c>
      <c r="O14" s="7"/>
      <c r="Q14" s="33" t="s">
        <v>5</v>
      </c>
      <c r="R14" s="33"/>
      <c r="S14" s="33"/>
      <c r="T14" s="33"/>
      <c r="U14" s="33"/>
    </row>
    <row r="15" spans="2:34" x14ac:dyDescent="0.2">
      <c r="B15" s="3" t="s">
        <v>2</v>
      </c>
      <c r="C15" s="4">
        <f>C8/25.5</f>
        <v>1.1744768235294118E-3</v>
      </c>
      <c r="D15" s="4">
        <f>D8/31.1</f>
        <v>6.3146385852090028E-4</v>
      </c>
      <c r="E15" s="4">
        <f>E8/26.2</f>
        <v>9.9298996183206116E-4</v>
      </c>
      <c r="F15" s="4">
        <f>F8/28.7</f>
        <v>6.1391456445993031E-4</v>
      </c>
      <c r="G15" s="4">
        <f>G8/26.4</f>
        <v>5.9935613636363642E-4</v>
      </c>
      <c r="H15" s="4">
        <f>H8/24.4</f>
        <v>7.0605725409836069E-4</v>
      </c>
      <c r="I15" s="5">
        <f>I8/23.4</f>
        <v>7.4395935897435912E-4</v>
      </c>
      <c r="J15" s="5">
        <f>J8/23.7</f>
        <v>1.3239257805907174E-3</v>
      </c>
      <c r="K15" s="5">
        <f>K8/28.3</f>
        <v>6.6147533568904592E-4</v>
      </c>
      <c r="L15" s="5">
        <f>L8/28.5</f>
        <v>8.6805242105263158E-4</v>
      </c>
      <c r="M15" s="5">
        <f>M8/23.5</f>
        <v>6.2102370212765957E-4</v>
      </c>
      <c r="N15" s="5">
        <f>N8/22.4</f>
        <v>7.8168674107142869E-4</v>
      </c>
      <c r="O15" s="7"/>
      <c r="Q15" s="34" t="s">
        <v>0</v>
      </c>
      <c r="R15" s="34"/>
      <c r="S15" s="20"/>
      <c r="T15" s="34" t="s">
        <v>1</v>
      </c>
      <c r="U15" s="34"/>
    </row>
    <row r="16" spans="2:34" x14ac:dyDescent="0.2">
      <c r="Q16" s="21" t="s">
        <v>9</v>
      </c>
      <c r="R16" s="21" t="s">
        <v>10</v>
      </c>
      <c r="S16" s="21"/>
      <c r="T16" s="21" t="s">
        <v>9</v>
      </c>
      <c r="U16" s="21" t="s">
        <v>10</v>
      </c>
    </row>
    <row r="17" spans="2:23" x14ac:dyDescent="0.2">
      <c r="B17" s="32" t="s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"/>
      <c r="P17" s="27"/>
      <c r="Q17" s="21"/>
      <c r="R17" s="21"/>
      <c r="S17" s="21"/>
      <c r="T17" s="21"/>
      <c r="U17" s="21"/>
    </row>
    <row r="18" spans="2:23" x14ac:dyDescent="0.2">
      <c r="B18" s="3"/>
      <c r="C18" s="13">
        <v>20152</v>
      </c>
      <c r="D18" s="13">
        <v>18075</v>
      </c>
      <c r="E18" s="13">
        <v>18137</v>
      </c>
      <c r="F18" s="13">
        <v>19024</v>
      </c>
      <c r="G18" s="13">
        <v>19203</v>
      </c>
      <c r="H18" s="13">
        <v>19204</v>
      </c>
      <c r="I18" s="14">
        <v>18212</v>
      </c>
      <c r="J18" s="14">
        <v>18213</v>
      </c>
      <c r="K18" s="14">
        <v>19062</v>
      </c>
      <c r="L18" s="14">
        <v>19145</v>
      </c>
      <c r="M18" s="14">
        <v>19161</v>
      </c>
      <c r="N18" s="14">
        <v>19162</v>
      </c>
      <c r="P18" s="16"/>
      <c r="Q18" s="34" t="s">
        <v>8</v>
      </c>
      <c r="R18" s="34"/>
      <c r="S18" s="34"/>
      <c r="T18" s="34"/>
      <c r="U18" s="34"/>
    </row>
    <row r="19" spans="2:23" x14ac:dyDescent="0.2">
      <c r="B19" s="10">
        <v>0</v>
      </c>
      <c r="C19" s="4">
        <f>C12*1000</f>
        <v>1.1500475294117649</v>
      </c>
      <c r="D19" s="4">
        <f t="shared" ref="D19:N22" si="0">D12*1000</f>
        <v>0.6377128938906752</v>
      </c>
      <c r="E19" s="4">
        <f t="shared" si="0"/>
        <v>0.74103553435114511</v>
      </c>
      <c r="F19" s="4">
        <f t="shared" si="0"/>
        <v>0.67809919860627177</v>
      </c>
      <c r="G19" s="4">
        <f t="shared" si="0"/>
        <v>0.44066909090909095</v>
      </c>
      <c r="H19" s="4">
        <f t="shared" si="0"/>
        <v>0.5016809016393442</v>
      </c>
      <c r="I19" s="5">
        <f t="shared" si="0"/>
        <v>0.44439380341880347</v>
      </c>
      <c r="J19" s="5">
        <f t="shared" si="0"/>
        <v>1.179904135021097</v>
      </c>
      <c r="K19" s="5">
        <f t="shared" si="0"/>
        <v>0.66391014134275617</v>
      </c>
      <c r="L19" s="5">
        <f t="shared" si="0"/>
        <v>0.5289209473684211</v>
      </c>
      <c r="M19" s="5">
        <f t="shared" si="0"/>
        <v>0.62105063829787244</v>
      </c>
      <c r="N19" s="5">
        <f t="shared" si="0"/>
        <v>0.75586678571428589</v>
      </c>
      <c r="Q19" s="22">
        <f>AVERAGE(C19:H19)</f>
        <v>0.69154085813471544</v>
      </c>
      <c r="R19" s="22">
        <f>STDEV(C19:H19)</f>
        <v>0.25089426665278647</v>
      </c>
      <c r="S19" s="21"/>
      <c r="T19" s="22">
        <f>AVERAGE(I19:N19)</f>
        <v>0.69900774186053949</v>
      </c>
      <c r="U19" s="22">
        <f>STDEV(I19:N19)</f>
        <v>0.25906030907500971</v>
      </c>
    </row>
    <row r="20" spans="2:23" x14ac:dyDescent="0.2">
      <c r="B20" s="10">
        <v>0.03</v>
      </c>
      <c r="C20" s="4">
        <f t="shared" ref="C20:C22" si="1">C13*1000</f>
        <v>1.3322545882352941</v>
      </c>
      <c r="D20" s="4">
        <f t="shared" si="0"/>
        <v>0.92823565916398709</v>
      </c>
      <c r="E20" s="4">
        <f t="shared" si="0"/>
        <v>0.91392381679389312</v>
      </c>
      <c r="F20" s="4">
        <f t="shared" si="0"/>
        <v>0.72219097560975609</v>
      </c>
      <c r="G20" s="4">
        <f t="shared" si="0"/>
        <v>0.90214439393939405</v>
      </c>
      <c r="H20" s="4">
        <f t="shared" si="0"/>
        <v>0.65654688524590166</v>
      </c>
      <c r="I20" s="5">
        <f t="shared" si="0"/>
        <v>0.75546333333333338</v>
      </c>
      <c r="J20" s="5">
        <f t="shared" si="0"/>
        <v>1.8884302109704643</v>
      </c>
      <c r="K20" s="5">
        <f t="shared" si="0"/>
        <v>0.74219583038869252</v>
      </c>
      <c r="L20" s="5">
        <f t="shared" si="0"/>
        <v>0.62140154385964907</v>
      </c>
      <c r="M20" s="5">
        <f t="shared" si="0"/>
        <v>0.97513195744680858</v>
      </c>
      <c r="N20" s="5">
        <f t="shared" si="0"/>
        <v>1.1576894196428573</v>
      </c>
      <c r="Q20" s="22">
        <f>AVERAGE(C20:H20)</f>
        <v>0.90921605316470444</v>
      </c>
      <c r="R20" s="22">
        <f>STDEV(C20:H20)</f>
        <v>0.23588794247304767</v>
      </c>
      <c r="S20" s="21"/>
      <c r="T20" s="22">
        <f>AVERAGE(I20:N20)</f>
        <v>1.0233853826069677</v>
      </c>
      <c r="U20" s="22">
        <f>STDEV(I20:N20)</f>
        <v>0.46499662748454007</v>
      </c>
    </row>
    <row r="21" spans="2:23" x14ac:dyDescent="0.2">
      <c r="B21" s="10">
        <v>0.06</v>
      </c>
      <c r="C21" s="4">
        <f t="shared" si="1"/>
        <v>1.5106843137254902</v>
      </c>
      <c r="D21" s="4">
        <f t="shared" si="0"/>
        <v>1.2006512540192926</v>
      </c>
      <c r="E21" s="4">
        <f t="shared" si="0"/>
        <v>1.2164840076335877</v>
      </c>
      <c r="F21" s="4">
        <f t="shared" si="0"/>
        <v>1.0761085017421603</v>
      </c>
      <c r="G21" s="4">
        <f t="shared" si="0"/>
        <v>1.4440320075757576</v>
      </c>
      <c r="H21" s="4">
        <f t="shared" si="0"/>
        <v>1.2583173360655739</v>
      </c>
      <c r="I21" s="5">
        <f t="shared" si="0"/>
        <v>1.2555469230769229</v>
      </c>
      <c r="J21" s="5">
        <f t="shared" si="0"/>
        <v>1.8583292405063292</v>
      </c>
      <c r="K21" s="5">
        <f t="shared" si="0"/>
        <v>0.83080349823321553</v>
      </c>
      <c r="L21" s="5">
        <f t="shared" si="0"/>
        <v>1.0564340701754387</v>
      </c>
      <c r="M21" s="5">
        <f t="shared" si="0"/>
        <v>1.8114627659574467</v>
      </c>
      <c r="N21" s="5">
        <f t="shared" si="0"/>
        <v>1.0636077678571429</v>
      </c>
      <c r="Q21" s="22">
        <f>AVERAGE(C21:H21)</f>
        <v>1.2843795701269771</v>
      </c>
      <c r="R21" s="22">
        <f>STDEV(C21:H21)</f>
        <v>0.1627138924944464</v>
      </c>
      <c r="S21" s="21"/>
      <c r="T21" s="22">
        <f>AVERAGE(I21:N21)</f>
        <v>1.312697377634416</v>
      </c>
      <c r="U21" s="22">
        <f>STDEV(I21:N21)</f>
        <v>0.42654084078300813</v>
      </c>
    </row>
    <row r="22" spans="2:23" x14ac:dyDescent="0.2">
      <c r="B22" s="3" t="s">
        <v>2</v>
      </c>
      <c r="C22" s="4">
        <f t="shared" si="1"/>
        <v>1.1744768235294119</v>
      </c>
      <c r="D22" s="4">
        <f t="shared" si="0"/>
        <v>0.63146385852090026</v>
      </c>
      <c r="E22" s="4">
        <f t="shared" si="0"/>
        <v>0.99298996183206112</v>
      </c>
      <c r="F22" s="4">
        <f t="shared" si="0"/>
        <v>0.61391456445993031</v>
      </c>
      <c r="G22" s="4">
        <f t="shared" si="0"/>
        <v>0.59935613636363638</v>
      </c>
      <c r="H22" s="4">
        <f t="shared" si="0"/>
        <v>0.70605725409836073</v>
      </c>
      <c r="I22" s="5">
        <f t="shared" si="0"/>
        <v>0.74395935897435916</v>
      </c>
      <c r="J22" s="5">
        <f t="shared" si="0"/>
        <v>1.3239257805907174</v>
      </c>
      <c r="K22" s="5">
        <f t="shared" si="0"/>
        <v>0.66147533568904593</v>
      </c>
      <c r="L22" s="5">
        <f t="shared" si="0"/>
        <v>0.86805242105263158</v>
      </c>
      <c r="M22" s="5">
        <f t="shared" si="0"/>
        <v>0.62102370212765956</v>
      </c>
      <c r="N22" s="5">
        <f t="shared" si="0"/>
        <v>0.78168674107142866</v>
      </c>
      <c r="Q22" s="22">
        <f>AVERAGE(C22:H22)</f>
        <v>0.78637643313405003</v>
      </c>
      <c r="R22" s="22">
        <f>STDEV(C22:H22)</f>
        <v>0.24019984475889325</v>
      </c>
      <c r="S22" s="21"/>
      <c r="T22" s="22">
        <f>AVERAGE(I22:N22)</f>
        <v>0.83335388991764026</v>
      </c>
      <c r="U22" s="22">
        <f>STDEV(I22:N22)</f>
        <v>0.25579366312111446</v>
      </c>
    </row>
    <row r="23" spans="2:23" x14ac:dyDescent="0.2">
      <c r="Q23" s="22"/>
      <c r="R23" s="22"/>
      <c r="S23" s="21"/>
      <c r="T23" s="22"/>
      <c r="U23" s="22"/>
    </row>
    <row r="24" spans="2:23" x14ac:dyDescent="0.2">
      <c r="C24" s="32" t="s">
        <v>7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P24" s="6"/>
      <c r="Q24" s="22"/>
      <c r="R24" s="22"/>
      <c r="S24" s="21"/>
      <c r="T24" s="22"/>
      <c r="U24" s="22"/>
    </row>
    <row r="25" spans="2:23" x14ac:dyDescent="0.2">
      <c r="B25" s="3"/>
      <c r="C25" s="28" t="s">
        <v>0</v>
      </c>
      <c r="D25" s="29"/>
      <c r="E25" s="29"/>
      <c r="F25" s="29"/>
      <c r="G25" s="29"/>
      <c r="H25" s="29"/>
      <c r="I25" s="28" t="s">
        <v>1</v>
      </c>
      <c r="J25" s="29"/>
      <c r="K25" s="29"/>
      <c r="L25" s="29"/>
      <c r="M25" s="29"/>
      <c r="N25" s="30"/>
      <c r="P25" s="6"/>
      <c r="Q25" s="22"/>
      <c r="R25" s="22"/>
      <c r="S25" s="21"/>
      <c r="T25" s="22"/>
      <c r="U25" s="22"/>
    </row>
    <row r="26" spans="2:23" x14ac:dyDescent="0.2">
      <c r="B26" s="3"/>
      <c r="C26" s="13">
        <v>20152</v>
      </c>
      <c r="D26" s="13">
        <v>18075</v>
      </c>
      <c r="E26" s="13">
        <v>18137</v>
      </c>
      <c r="F26" s="13">
        <v>19024</v>
      </c>
      <c r="G26" s="13">
        <v>19203</v>
      </c>
      <c r="H26" s="13">
        <v>19204</v>
      </c>
      <c r="I26" s="14">
        <v>18212</v>
      </c>
      <c r="J26" s="14">
        <v>18213</v>
      </c>
      <c r="K26" s="14">
        <v>19062</v>
      </c>
      <c r="L26" s="14">
        <v>19145</v>
      </c>
      <c r="M26" s="14">
        <v>19161</v>
      </c>
      <c r="N26" s="14">
        <v>19162</v>
      </c>
      <c r="P26" s="16"/>
      <c r="Q26" s="35" t="s">
        <v>7</v>
      </c>
      <c r="R26" s="35"/>
      <c r="S26" s="35"/>
      <c r="T26" s="35"/>
      <c r="U26" s="35"/>
      <c r="V26" s="15"/>
      <c r="W26" s="15"/>
    </row>
    <row r="27" spans="2:23" x14ac:dyDescent="0.2">
      <c r="B27" s="10">
        <v>0</v>
      </c>
      <c r="C27" s="11">
        <v>175.12898000000001</v>
      </c>
      <c r="D27" s="11">
        <v>250.29119</v>
      </c>
      <c r="E27" s="11">
        <v>145</v>
      </c>
      <c r="F27" s="11">
        <v>163.84797</v>
      </c>
      <c r="G27" s="11">
        <v>191.78671</v>
      </c>
      <c r="H27" s="11">
        <v>191.4374</v>
      </c>
      <c r="I27" s="12">
        <v>220.83107999999999</v>
      </c>
      <c r="J27" s="12">
        <v>280.80941999999999</v>
      </c>
      <c r="K27" s="12">
        <v>130.35050000000001</v>
      </c>
      <c r="L27" s="12">
        <v>167.76761999999999</v>
      </c>
      <c r="M27" s="12">
        <v>161.61752999999999</v>
      </c>
      <c r="N27" s="12">
        <v>204.14219</v>
      </c>
      <c r="P27" s="16"/>
      <c r="Q27" s="22">
        <f>AVERAGE(C27:H27)</f>
        <v>186.24870833333333</v>
      </c>
      <c r="R27" s="22">
        <f>STDEV(C27:H27)</f>
        <v>36.016465170671744</v>
      </c>
      <c r="S27" s="21"/>
      <c r="T27" s="22">
        <f>AVERAGE(I27:N27)</f>
        <v>194.25305666666665</v>
      </c>
      <c r="U27" s="22">
        <f>STDEV(I27:N27)</f>
        <v>53.190756754637277</v>
      </c>
    </row>
    <row r="28" spans="2:23" x14ac:dyDescent="0.2">
      <c r="B28" s="10">
        <v>0.03</v>
      </c>
      <c r="C28" s="11">
        <v>188.22533999999999</v>
      </c>
      <c r="D28" s="11">
        <v>268.49148000000002</v>
      </c>
      <c r="E28" s="11">
        <v>201</v>
      </c>
      <c r="F28" s="11">
        <v>208.5121</v>
      </c>
      <c r="G28" s="11">
        <v>209.31029000000001</v>
      </c>
      <c r="H28" s="11">
        <v>211.01300000000001</v>
      </c>
      <c r="I28" s="12">
        <v>261.69646</v>
      </c>
      <c r="J28" s="12">
        <v>328.29028</v>
      </c>
      <c r="K28" s="12">
        <v>252.31101000000001</v>
      </c>
      <c r="L28" s="12">
        <v>207.37334000000001</v>
      </c>
      <c r="M28" s="12">
        <v>203.54298</v>
      </c>
      <c r="N28" s="12">
        <v>254.16305</v>
      </c>
      <c r="P28" s="16"/>
      <c r="Q28" s="22">
        <f t="shared" ref="Q28:Q30" si="2">AVERAGE(C28:H28)</f>
        <v>214.4253683333333</v>
      </c>
      <c r="R28" s="22">
        <f t="shared" ref="R28:R30" si="3">STDEV(C28:H28)</f>
        <v>27.794249249390472</v>
      </c>
      <c r="S28" s="21"/>
      <c r="T28" s="22">
        <f t="shared" ref="T28:T30" si="4">AVERAGE(I28:N28)</f>
        <v>251.22952000000001</v>
      </c>
      <c r="U28" s="22">
        <f>STDEV(I28:N28)</f>
        <v>45.288107500724976</v>
      </c>
    </row>
    <row r="29" spans="2:23" x14ac:dyDescent="0.2">
      <c r="B29" s="10">
        <v>0.06</v>
      </c>
      <c r="C29" s="11">
        <v>204.08885000000001</v>
      </c>
      <c r="D29" s="11">
        <v>366.26150999999999</v>
      </c>
      <c r="E29" s="11">
        <v>281</v>
      </c>
      <c r="F29" s="11">
        <v>254.11295999999999</v>
      </c>
      <c r="G29" s="11">
        <v>321.8698</v>
      </c>
      <c r="H29" s="11">
        <v>307.06844000000001</v>
      </c>
      <c r="I29" s="12">
        <v>353.48646000000002</v>
      </c>
      <c r="J29" s="12">
        <v>380.53361999999998</v>
      </c>
      <c r="K29" s="12">
        <v>305.62313</v>
      </c>
      <c r="L29" s="12">
        <v>288.35824000000002</v>
      </c>
      <c r="M29" s="12">
        <v>278.30425000000002</v>
      </c>
      <c r="N29" s="12">
        <v>320.50000999999997</v>
      </c>
      <c r="P29" s="16"/>
      <c r="Q29" s="22">
        <f t="shared" si="2"/>
        <v>289.06692666666669</v>
      </c>
      <c r="R29" s="22">
        <f t="shared" si="3"/>
        <v>56.333321014769879</v>
      </c>
      <c r="S29" s="21"/>
      <c r="T29" s="22">
        <f t="shared" si="4"/>
        <v>321.13428499999998</v>
      </c>
      <c r="U29" s="22">
        <f>STDEV(I29:N29)</f>
        <v>39.305530104110858</v>
      </c>
    </row>
    <row r="30" spans="2:23" x14ac:dyDescent="0.2">
      <c r="B30" s="3" t="s">
        <v>2</v>
      </c>
      <c r="C30" s="11">
        <v>163.57444000000001</v>
      </c>
      <c r="D30" s="11">
        <v>339.63726000000003</v>
      </c>
      <c r="E30" s="11">
        <v>181</v>
      </c>
      <c r="F30" s="11">
        <v>195.25128000000001</v>
      </c>
      <c r="G30" s="11">
        <v>162.84663</v>
      </c>
      <c r="H30" s="11">
        <v>181.92098999999999</v>
      </c>
      <c r="I30" s="12">
        <v>317.20877000000002</v>
      </c>
      <c r="J30" s="12">
        <v>324.59611000000001</v>
      </c>
      <c r="K30" s="12">
        <v>198.08328</v>
      </c>
      <c r="L30" s="12">
        <v>198.56147999999999</v>
      </c>
      <c r="M30" s="12">
        <v>182.61971</v>
      </c>
      <c r="N30" s="12">
        <v>171.99469999999999</v>
      </c>
      <c r="P30" s="16"/>
      <c r="Q30" s="22">
        <f t="shared" si="2"/>
        <v>204.03843333333336</v>
      </c>
      <c r="R30" s="22">
        <f t="shared" si="3"/>
        <v>67.554875450214467</v>
      </c>
      <c r="S30" s="21"/>
      <c r="T30" s="22">
        <f t="shared" si="4"/>
        <v>232.17734166666665</v>
      </c>
      <c r="U30" s="22">
        <f>STDEV(I30:N30)</f>
        <v>69.486564104965609</v>
      </c>
    </row>
    <row r="31" spans="2:23" x14ac:dyDescent="0.2">
      <c r="Q31" s="22"/>
      <c r="R31" s="22"/>
      <c r="S31" s="21"/>
      <c r="T31" s="22"/>
      <c r="U31" s="22"/>
    </row>
    <row r="32" spans="2:23" x14ac:dyDescent="0.2">
      <c r="Q32" s="22"/>
      <c r="R32" s="22"/>
      <c r="S32" s="21"/>
      <c r="T32" s="22"/>
      <c r="U32" s="22"/>
    </row>
    <row r="33" spans="2:21" x14ac:dyDescent="0.2">
      <c r="B33" s="31" t="s">
        <v>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P33" s="17"/>
      <c r="Q33" s="22"/>
      <c r="R33" s="22"/>
      <c r="S33" s="21"/>
      <c r="T33" s="22"/>
      <c r="U33" s="22"/>
    </row>
    <row r="34" spans="2:21" x14ac:dyDescent="0.2">
      <c r="B34" s="3"/>
      <c r="C34" s="31" t="s">
        <v>0</v>
      </c>
      <c r="D34" s="31"/>
      <c r="E34" s="31"/>
      <c r="F34" s="31"/>
      <c r="G34" s="31"/>
      <c r="H34" s="31"/>
      <c r="I34" s="31" t="s">
        <v>1</v>
      </c>
      <c r="J34" s="31"/>
      <c r="K34" s="31"/>
      <c r="L34" s="31"/>
      <c r="M34" s="31"/>
      <c r="N34" s="31"/>
      <c r="Q34" s="22"/>
      <c r="R34" s="22"/>
      <c r="S34" s="21"/>
      <c r="T34" s="22"/>
      <c r="U34" s="22"/>
    </row>
    <row r="35" spans="2:21" x14ac:dyDescent="0.2">
      <c r="B35" s="3"/>
      <c r="C35" s="13">
        <v>20152</v>
      </c>
      <c r="D35" s="13">
        <v>18075</v>
      </c>
      <c r="E35" s="13">
        <v>18137</v>
      </c>
      <c r="F35" s="13">
        <v>19024</v>
      </c>
      <c r="G35" s="13">
        <v>19203</v>
      </c>
      <c r="H35" s="13">
        <v>19204</v>
      </c>
      <c r="I35" s="14">
        <v>18212</v>
      </c>
      <c r="J35" s="14">
        <v>18213</v>
      </c>
      <c r="K35" s="14">
        <v>19062</v>
      </c>
      <c r="L35" s="14">
        <v>19145</v>
      </c>
      <c r="M35" s="14">
        <v>19161</v>
      </c>
      <c r="N35" s="14">
        <v>19162</v>
      </c>
      <c r="Q35" s="36" t="s">
        <v>6</v>
      </c>
      <c r="R35" s="36"/>
      <c r="S35" s="36"/>
      <c r="T35" s="36"/>
      <c r="U35" s="36"/>
    </row>
    <row r="36" spans="2:21" x14ac:dyDescent="0.2">
      <c r="B36" s="10">
        <v>0</v>
      </c>
      <c r="C36" s="4">
        <f t="shared" ref="C36:N36" si="5">C19*C27</f>
        <v>201.4066507774024</v>
      </c>
      <c r="D36" s="4">
        <f t="shared" si="5"/>
        <v>159.61391909024081</v>
      </c>
      <c r="E36" s="4">
        <f t="shared" si="5"/>
        <v>107.45015248091605</v>
      </c>
      <c r="F36" s="4">
        <f t="shared" si="5"/>
        <v>111.10517715026447</v>
      </c>
      <c r="G36" s="4">
        <f t="shared" si="5"/>
        <v>84.514475144145464</v>
      </c>
      <c r="H36" s="4">
        <f t="shared" si="5"/>
        <v>96.040487439491784</v>
      </c>
      <c r="I36" s="5">
        <f t="shared" si="5"/>
        <v>98.135963554282057</v>
      </c>
      <c r="J36" s="5">
        <f t="shared" si="5"/>
        <v>331.32819581087591</v>
      </c>
      <c r="K36" s="5">
        <f t="shared" si="5"/>
        <v>86.541018879098942</v>
      </c>
      <c r="L36" s="5">
        <f t="shared" si="5"/>
        <v>88.735808508145269</v>
      </c>
      <c r="M36" s="5">
        <f t="shared" si="5"/>
        <v>100.37267016662554</v>
      </c>
      <c r="N36" s="5">
        <f t="shared" si="5"/>
        <v>154.30430098397503</v>
      </c>
      <c r="Q36" s="22">
        <f>AVERAGE(C36:H36)</f>
        <v>126.68847701374348</v>
      </c>
      <c r="R36" s="22">
        <f>STDEV(C36:H36)</f>
        <v>44.71641374398201</v>
      </c>
      <c r="S36" s="21"/>
      <c r="T36" s="22">
        <f>AVERAGE(I36:N36)</f>
        <v>143.23632631716714</v>
      </c>
      <c r="U36" s="22">
        <f>STDEV(I36:N36)</f>
        <v>95.453707628093454</v>
      </c>
    </row>
    <row r="37" spans="2:21" x14ac:dyDescent="0.2">
      <c r="B37" s="10">
        <v>0.03</v>
      </c>
      <c r="C37" s="4">
        <f t="shared" ref="C37:N37" si="6">C20*C28</f>
        <v>250.76407283714821</v>
      </c>
      <c r="D37" s="4">
        <f t="shared" si="6"/>
        <v>249.22336591771449</v>
      </c>
      <c r="E37" s="4">
        <f t="shared" si="6"/>
        <v>183.69868717557253</v>
      </c>
      <c r="F37" s="4">
        <f t="shared" si="6"/>
        <v>150.58555692543902</v>
      </c>
      <c r="G37" s="4">
        <f t="shared" si="6"/>
        <v>188.82810471732881</v>
      </c>
      <c r="H37" s="4">
        <f t="shared" si="6"/>
        <v>138.53992789639344</v>
      </c>
      <c r="I37" s="5">
        <f t="shared" si="6"/>
        <v>197.70207999313334</v>
      </c>
      <c r="J37" s="5">
        <f t="shared" si="6"/>
        <v>619.95328271995277</v>
      </c>
      <c r="K37" s="5">
        <f t="shared" si="6"/>
        <v>187.26417958315972</v>
      </c>
      <c r="L37" s="5">
        <f t="shared" si="6"/>
        <v>128.86211363133194</v>
      </c>
      <c r="M37" s="5">
        <f t="shared" si="6"/>
        <v>198.48126451195662</v>
      </c>
      <c r="N37" s="5">
        <f t="shared" si="6"/>
        <v>294.24187384915854</v>
      </c>
      <c r="Q37" s="22">
        <f t="shared" ref="Q37:Q39" si="7">AVERAGE(C37:H37)</f>
        <v>193.60661924493274</v>
      </c>
      <c r="R37" s="22">
        <f t="shared" ref="R37:R39" si="8">STDEV(C37:H37)</f>
        <v>47.674627696008926</v>
      </c>
      <c r="S37" s="21"/>
      <c r="T37" s="22">
        <f t="shared" ref="T37:T39" si="9">AVERAGE(I37:N37)</f>
        <v>271.0841323814488</v>
      </c>
      <c r="U37" s="22">
        <f>STDEV(I37:N37)</f>
        <v>178.97203926192347</v>
      </c>
    </row>
    <row r="38" spans="2:21" x14ac:dyDescent="0.2">
      <c r="B38" s="10">
        <v>0.06</v>
      </c>
      <c r="C38" s="4">
        <f t="shared" ref="C38:N38" si="10">C21*C29</f>
        <v>308.31382430127451</v>
      </c>
      <c r="D38" s="4">
        <f t="shared" si="10"/>
        <v>439.75234128049965</v>
      </c>
      <c r="E38" s="4">
        <f t="shared" si="10"/>
        <v>341.83200614503812</v>
      </c>
      <c r="F38" s="4">
        <f t="shared" si="10"/>
        <v>273.4531166588655</v>
      </c>
      <c r="G38" s="4">
        <f t="shared" si="10"/>
        <v>464.79029347200759</v>
      </c>
      <c r="H38" s="4">
        <f t="shared" si="10"/>
        <v>386.38954141061151</v>
      </c>
      <c r="I38" s="5">
        <f t="shared" si="10"/>
        <v>443.81883720235385</v>
      </c>
      <c r="J38" s="5">
        <f t="shared" si="10"/>
        <v>707.15675304172407</v>
      </c>
      <c r="K38" s="5">
        <f t="shared" si="10"/>
        <v>253.91276554498481</v>
      </c>
      <c r="L38" s="5">
        <f t="shared" si="10"/>
        <v>304.63146915182602</v>
      </c>
      <c r="M38" s="5">
        <f t="shared" si="10"/>
        <v>504.13778648271278</v>
      </c>
      <c r="N38" s="5">
        <f t="shared" si="10"/>
        <v>340.88630023429198</v>
      </c>
      <c r="Q38" s="22">
        <f t="shared" si="7"/>
        <v>369.08852054471618</v>
      </c>
      <c r="R38" s="22">
        <f t="shared" si="8"/>
        <v>74.878757979176058</v>
      </c>
      <c r="S38" s="21"/>
      <c r="T38" s="22">
        <f t="shared" si="9"/>
        <v>425.75731860964885</v>
      </c>
      <c r="U38" s="22">
        <f>STDEV(I38:N38)</f>
        <v>165.56598049207486</v>
      </c>
    </row>
    <row r="39" spans="2:21" x14ac:dyDescent="0.2">
      <c r="B39" s="3" t="s">
        <v>2</v>
      </c>
      <c r="C39" s="4">
        <f t="shared" ref="C39:N39" si="11">C22*C30</f>
        <v>192.11438870180237</v>
      </c>
      <c r="D39" s="4">
        <f t="shared" si="11"/>
        <v>214.46865469706623</v>
      </c>
      <c r="E39" s="4">
        <f t="shared" si="11"/>
        <v>179.73118309160307</v>
      </c>
      <c r="F39" s="4">
        <f t="shared" si="11"/>
        <v>119.86760452144391</v>
      </c>
      <c r="G39" s="4">
        <f t="shared" si="11"/>
        <v>97.603126976638649</v>
      </c>
      <c r="H39" s="4">
        <f t="shared" si="11"/>
        <v>128.44663466225532</v>
      </c>
      <c r="I39" s="5">
        <f t="shared" si="11"/>
        <v>235.99043319024494</v>
      </c>
      <c r="J39" s="5">
        <f t="shared" si="11"/>
        <v>429.7411583084604</v>
      </c>
      <c r="K39" s="5">
        <f t="shared" si="11"/>
        <v>131.02720413238728</v>
      </c>
      <c r="L39" s="5">
        <f t="shared" si="11"/>
        <v>172.36177344179367</v>
      </c>
      <c r="M39" s="5">
        <f t="shared" si="11"/>
        <v>113.41116838567957</v>
      </c>
      <c r="N39" s="5">
        <f t="shared" si="11"/>
        <v>134.44597652455803</v>
      </c>
      <c r="Q39" s="22">
        <f t="shared" si="7"/>
        <v>155.37193210846826</v>
      </c>
      <c r="R39" s="22">
        <f t="shared" si="8"/>
        <v>46.386566184659834</v>
      </c>
      <c r="S39" s="21"/>
      <c r="T39" s="22">
        <f t="shared" si="9"/>
        <v>202.82961899718734</v>
      </c>
      <c r="U39" s="22">
        <f>STDEV(I39:N39)</f>
        <v>119.45237086918706</v>
      </c>
    </row>
  </sheetData>
  <mergeCells count="18">
    <mergeCell ref="Q15:R15"/>
    <mergeCell ref="T15:U15"/>
    <mergeCell ref="Q14:U14"/>
    <mergeCell ref="Q18:U18"/>
    <mergeCell ref="Q26:U26"/>
    <mergeCell ref="Q35:U35"/>
    <mergeCell ref="B1:N1"/>
    <mergeCell ref="C2:N2"/>
    <mergeCell ref="C3:H3"/>
    <mergeCell ref="I3:N3"/>
    <mergeCell ref="B10:N10"/>
    <mergeCell ref="B17:N17"/>
    <mergeCell ref="C24:N24"/>
    <mergeCell ref="C25:H25"/>
    <mergeCell ref="I25:N25"/>
    <mergeCell ref="B33:N33"/>
    <mergeCell ref="C34:H34"/>
    <mergeCell ref="I34:N34"/>
  </mergeCells>
  <pageMargins left="0.7" right="0.7" top="0.75" bottom="0.75" header="0.3" footer="0.3"/>
  <pageSetup paperSize="9" orientation="portrait" r:id="rId1"/>
  <ignoredErrors>
    <ignoredError sqref="Q27:Q30 R27:R30 T27:T30 U27:U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547-AB20-6C4F-BB0F-578EB4522769}">
  <dimension ref="B3:H20"/>
  <sheetViews>
    <sheetView workbookViewId="0">
      <selection activeCell="I5" sqref="I5"/>
    </sheetView>
  </sheetViews>
  <sheetFormatPr baseColWidth="10" defaultRowHeight="15" x14ac:dyDescent="0.2"/>
  <sheetData>
    <row r="3" spans="2:8" x14ac:dyDescent="0.2">
      <c r="C3" s="37" t="s">
        <v>8</v>
      </c>
      <c r="D3" s="37"/>
      <c r="E3" s="37"/>
    </row>
    <row r="4" spans="2:8" x14ac:dyDescent="0.2">
      <c r="C4" s="23">
        <v>19116</v>
      </c>
      <c r="D4" s="23">
        <v>19225</v>
      </c>
      <c r="E4" s="23">
        <v>19187</v>
      </c>
      <c r="G4" s="2" t="s">
        <v>11</v>
      </c>
      <c r="H4" s="2" t="s">
        <v>10</v>
      </c>
    </row>
    <row r="5" spans="2:8" x14ac:dyDescent="0.2">
      <c r="B5" s="24">
        <v>0</v>
      </c>
      <c r="C5" s="18">
        <v>1.9696969696969697</v>
      </c>
      <c r="D5" s="18">
        <v>1.6608996539792389</v>
      </c>
      <c r="E5" s="18">
        <v>2.1705426356589146</v>
      </c>
      <c r="G5" s="19">
        <f>AVERAGE(C5:E5)</f>
        <v>1.9337130864450411</v>
      </c>
      <c r="H5" s="19">
        <f>STDEV(C5:E5)</f>
        <v>0.25671992926972714</v>
      </c>
    </row>
    <row r="6" spans="2:8" x14ac:dyDescent="0.2">
      <c r="B6" s="24">
        <v>0.06</v>
      </c>
      <c r="C6" s="18">
        <v>4.9242424242424248</v>
      </c>
      <c r="D6" s="18">
        <v>4.6366782006920415</v>
      </c>
      <c r="E6" s="18">
        <v>6.7829457364341081</v>
      </c>
      <c r="G6" s="19">
        <f t="shared" ref="G6:G20" si="0">AVERAGE(C6:E6)</f>
        <v>5.4479554537895254</v>
      </c>
      <c r="H6" s="19">
        <f t="shared" ref="H6:H20" si="1">STDEV(C6:E6)</f>
        <v>1.1650418819652477</v>
      </c>
    </row>
    <row r="7" spans="2:8" x14ac:dyDescent="0.2">
      <c r="B7" s="24">
        <v>0.09</v>
      </c>
      <c r="C7" s="18">
        <v>6.4393939393939394</v>
      </c>
      <c r="D7" s="18">
        <v>6.9204152249134951</v>
      </c>
      <c r="E7" s="18">
        <v>10.930232558139535</v>
      </c>
      <c r="G7" s="19">
        <f t="shared" si="0"/>
        <v>8.0966805741489907</v>
      </c>
      <c r="H7" s="19">
        <f t="shared" si="1"/>
        <v>2.4656861121730942</v>
      </c>
    </row>
    <row r="8" spans="2:8" x14ac:dyDescent="0.2">
      <c r="B8" s="25" t="s">
        <v>2</v>
      </c>
      <c r="C8" s="18">
        <v>2.4621212121212124</v>
      </c>
      <c r="D8" s="18">
        <v>4.3944636678200695</v>
      </c>
      <c r="E8" s="18">
        <v>4.5736434108527133</v>
      </c>
      <c r="G8" s="19">
        <f t="shared" si="0"/>
        <v>3.8100760969313314</v>
      </c>
      <c r="H8" s="19">
        <f t="shared" si="1"/>
        <v>1.1707959359730074</v>
      </c>
    </row>
    <row r="9" spans="2:8" x14ac:dyDescent="0.2">
      <c r="G9" s="19"/>
      <c r="H9" s="19"/>
    </row>
    <row r="10" spans="2:8" x14ac:dyDescent="0.2">
      <c r="C10" s="37" t="s">
        <v>7</v>
      </c>
      <c r="D10" s="37"/>
      <c r="E10" s="37"/>
      <c r="G10" s="19"/>
      <c r="H10" s="19"/>
    </row>
    <row r="11" spans="2:8" x14ac:dyDescent="0.2">
      <c r="B11" s="24">
        <v>0</v>
      </c>
      <c r="C11" s="18">
        <v>162</v>
      </c>
      <c r="D11" s="18">
        <v>143</v>
      </c>
      <c r="E11" s="18">
        <v>163</v>
      </c>
      <c r="G11" s="19">
        <f t="shared" si="0"/>
        <v>156</v>
      </c>
      <c r="H11" s="19">
        <f t="shared" si="1"/>
        <v>11.269427669584644</v>
      </c>
    </row>
    <row r="12" spans="2:8" x14ac:dyDescent="0.2">
      <c r="B12" s="24">
        <v>0.06</v>
      </c>
      <c r="C12" s="18">
        <v>201</v>
      </c>
      <c r="D12" s="18">
        <v>280</v>
      </c>
      <c r="E12" s="18">
        <v>222</v>
      </c>
      <c r="G12" s="19">
        <f t="shared" si="0"/>
        <v>234.33333333333334</v>
      </c>
      <c r="H12" s="19">
        <f t="shared" si="1"/>
        <v>40.918618419166215</v>
      </c>
    </row>
    <row r="13" spans="2:8" x14ac:dyDescent="0.2">
      <c r="B13" s="24">
        <v>0.09</v>
      </c>
      <c r="C13" s="18">
        <v>287</v>
      </c>
      <c r="D13" s="18">
        <v>304</v>
      </c>
      <c r="E13" s="18">
        <v>252</v>
      </c>
      <c r="G13" s="19">
        <f t="shared" si="0"/>
        <v>281</v>
      </c>
      <c r="H13" s="19">
        <f t="shared" si="1"/>
        <v>26.514147167125703</v>
      </c>
    </row>
    <row r="14" spans="2:8" x14ac:dyDescent="0.2">
      <c r="B14" s="25" t="s">
        <v>2</v>
      </c>
      <c r="C14" s="18">
        <v>151</v>
      </c>
      <c r="D14" s="18">
        <v>164</v>
      </c>
      <c r="E14" s="18">
        <v>159</v>
      </c>
      <c r="G14" s="19">
        <f t="shared" si="0"/>
        <v>158</v>
      </c>
      <c r="H14" s="19">
        <f t="shared" si="1"/>
        <v>6.5574385243020004</v>
      </c>
    </row>
    <row r="15" spans="2:8" x14ac:dyDescent="0.2">
      <c r="G15" s="19"/>
      <c r="H15" s="19"/>
    </row>
    <row r="16" spans="2:8" x14ac:dyDescent="0.2">
      <c r="C16" s="37" t="s">
        <v>6</v>
      </c>
      <c r="D16" s="37"/>
      <c r="E16" s="37"/>
      <c r="G16" s="19"/>
      <c r="H16" s="19"/>
    </row>
    <row r="17" spans="2:8" x14ac:dyDescent="0.2">
      <c r="B17" s="24">
        <v>0</v>
      </c>
      <c r="C17" s="18">
        <f t="shared" ref="C17:E20" si="2">C5*C11</f>
        <v>319.09090909090912</v>
      </c>
      <c r="D17" s="18">
        <f t="shared" si="2"/>
        <v>237.50865051903116</v>
      </c>
      <c r="E17" s="18">
        <f t="shared" si="2"/>
        <v>353.79844961240309</v>
      </c>
      <c r="G17" s="19">
        <f t="shared" si="0"/>
        <v>303.4660030741145</v>
      </c>
      <c r="H17" s="19">
        <f t="shared" si="1"/>
        <v>59.698681805542613</v>
      </c>
    </row>
    <row r="18" spans="2:8" x14ac:dyDescent="0.2">
      <c r="B18" s="24">
        <v>0.06</v>
      </c>
      <c r="C18" s="18">
        <f t="shared" si="2"/>
        <v>989.77272727272737</v>
      </c>
      <c r="D18" s="18">
        <f t="shared" si="2"/>
        <v>1298.2698961937717</v>
      </c>
      <c r="E18" s="18">
        <f t="shared" si="2"/>
        <v>1505.8139534883719</v>
      </c>
      <c r="G18" s="19">
        <f t="shared" si="0"/>
        <v>1264.6188589849571</v>
      </c>
      <c r="H18" s="19">
        <f t="shared" si="1"/>
        <v>259.66118504208038</v>
      </c>
    </row>
    <row r="19" spans="2:8" x14ac:dyDescent="0.2">
      <c r="B19" s="24">
        <v>0.09</v>
      </c>
      <c r="C19" s="18">
        <f t="shared" si="2"/>
        <v>1848.1060606060605</v>
      </c>
      <c r="D19" s="18">
        <f t="shared" si="2"/>
        <v>2103.8062283737027</v>
      </c>
      <c r="E19" s="18">
        <f t="shared" si="2"/>
        <v>2754.4186046511627</v>
      </c>
      <c r="G19" s="19">
        <f t="shared" si="0"/>
        <v>2235.4436312103085</v>
      </c>
      <c r="H19" s="19">
        <f t="shared" si="1"/>
        <v>467.27605464281089</v>
      </c>
    </row>
    <row r="20" spans="2:8" x14ac:dyDescent="0.2">
      <c r="B20" s="25" t="s">
        <v>2</v>
      </c>
      <c r="C20" s="18">
        <f t="shared" si="2"/>
        <v>371.78030303030306</v>
      </c>
      <c r="D20" s="18">
        <f t="shared" si="2"/>
        <v>720.69204152249142</v>
      </c>
      <c r="E20" s="18">
        <f t="shared" si="2"/>
        <v>727.20930232558146</v>
      </c>
      <c r="G20" s="19">
        <f t="shared" si="0"/>
        <v>606.56054895945863</v>
      </c>
      <c r="H20" s="19">
        <f t="shared" si="1"/>
        <v>203.35176807938012</v>
      </c>
    </row>
  </sheetData>
  <mergeCells count="3">
    <mergeCell ref="C3:E3"/>
    <mergeCell ref="C10:E10"/>
    <mergeCell ref="C16:E16"/>
  </mergeCells>
  <pageMargins left="0.7" right="0.7" top="0.75" bottom="0.75" header="0.3" footer="0.3"/>
  <ignoredErrors>
    <ignoredError sqref="G5:H8 G11:H14 G17:H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RTN and Raphe</vt:lpstr>
      <vt:lpstr>pFL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2022-03-03T11:41:24Z</dcterms:modified>
</cp:coreProperties>
</file>