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Schroeder/Library/Mobile Documents/com~apple~CloudDocs/Arp53D_paper/2021_figures/210527_figures/final_pdfs_june10/final supp/"/>
    </mc:Choice>
  </mc:AlternateContent>
  <xr:revisionPtr revIDLastSave="0" documentId="13_ncr:1_{1DC88EDD-AFF3-AD44-9E99-CDBEDD03D140}" xr6:coauthVersionLast="36" xr6:coauthVersionMax="36" xr10:uidLastSave="{00000000-0000-0000-0000-000000000000}"/>
  <bookViews>
    <workbookView xWindow="8840" yWindow="500" windowWidth="25040" windowHeight="14100" activeTab="2" xr2:uid="{18839BE0-49B7-2144-B6EE-CFF1E52A22B3}"/>
  </bookViews>
  <sheets>
    <sheet name="Fig 5B" sheetId="3" r:id="rId1"/>
    <sheet name="Fig 8A" sheetId="1" r:id="rId2"/>
    <sheet name="Fig 8B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G4" i="3"/>
  <c r="F4" i="3"/>
  <c r="Q6" i="4"/>
  <c r="Q7" i="4"/>
  <c r="Q8" i="4"/>
  <c r="Q9" i="4"/>
  <c r="Q5" i="4"/>
  <c r="P6" i="4"/>
  <c r="P7" i="4"/>
  <c r="P8" i="4"/>
  <c r="P9" i="4"/>
  <c r="P5" i="4"/>
  <c r="O6" i="4"/>
  <c r="O7" i="4"/>
  <c r="O8" i="4"/>
  <c r="O9" i="4"/>
  <c r="O5" i="4"/>
  <c r="N6" i="4"/>
  <c r="N7" i="4"/>
  <c r="N8" i="4"/>
  <c r="N9" i="4"/>
  <c r="N5" i="4"/>
  <c r="M6" i="4"/>
  <c r="M7" i="4"/>
  <c r="M8" i="4"/>
  <c r="M9" i="4"/>
  <c r="M5" i="4"/>
  <c r="L6" i="4"/>
  <c r="L7" i="4"/>
  <c r="L8" i="4"/>
  <c r="L9" i="4"/>
  <c r="L5" i="4"/>
  <c r="J6" i="4"/>
  <c r="J7" i="4"/>
  <c r="J8" i="4"/>
  <c r="J9" i="4"/>
  <c r="J5" i="4"/>
  <c r="D27" i="1" l="1"/>
  <c r="D28" i="1"/>
  <c r="D29" i="1"/>
  <c r="D30" i="1"/>
  <c r="D26" i="1"/>
  <c r="C27" i="1"/>
  <c r="C28" i="1"/>
  <c r="C29" i="1"/>
  <c r="C30" i="1"/>
  <c r="C26" i="1"/>
  <c r="L21" i="1"/>
  <c r="L22" i="1"/>
  <c r="L23" i="1"/>
  <c r="L24" i="1"/>
  <c r="L25" i="1"/>
  <c r="L26" i="1"/>
  <c r="L20" i="1"/>
  <c r="K21" i="1"/>
  <c r="K22" i="1"/>
  <c r="K23" i="1"/>
  <c r="K24" i="1"/>
  <c r="K25" i="1"/>
  <c r="K26" i="1"/>
  <c r="K20" i="1"/>
  <c r="J15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C17" i="3"/>
  <c r="B17" i="3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C20" i="1" s="1"/>
  <c r="B12" i="1"/>
  <c r="B20" i="1" s="1"/>
  <c r="D20" i="1" s="1"/>
  <c r="H20" i="1" s="1"/>
  <c r="D17" i="3" l="1"/>
  <c r="G20" i="1"/>
  <c r="C22" i="1" s="1"/>
  <c r="G17" i="3" l="1"/>
  <c r="F17" i="3"/>
  <c r="B20" i="3" l="1"/>
</calcChain>
</file>

<file path=xl/sharedStrings.xml><?xml version="1.0" encoding="utf-8"?>
<sst xmlns="http://schemas.openxmlformats.org/spreadsheetml/2006/main" count="96" uniqueCount="39">
  <si>
    <t>F Het x KO M</t>
  </si>
  <si>
    <t>female</t>
  </si>
  <si>
    <t>male</t>
  </si>
  <si>
    <t>KO</t>
  </si>
  <si>
    <t>Het</t>
  </si>
  <si>
    <t>observed:</t>
  </si>
  <si>
    <t>expected: Fhet x koM</t>
  </si>
  <si>
    <t>HET</t>
  </si>
  <si>
    <t>Expected:</t>
  </si>
  <si>
    <t>Ds+ HOM</t>
  </si>
  <si>
    <t>Ds+ HET</t>
  </si>
  <si>
    <t>total progeny/vial</t>
  </si>
  <si>
    <t>sum/vial</t>
  </si>
  <si>
    <t>Observed</t>
  </si>
  <si>
    <t>WT</t>
  </si>
  <si>
    <t>total</t>
  </si>
  <si>
    <t>WT females x WT male + KO male</t>
  </si>
  <si>
    <t>Expected</t>
  </si>
  <si>
    <t>KO Female x Het male</t>
  </si>
  <si>
    <t>Expected - calculate these as 50% of total progeny</t>
  </si>
  <si>
    <t>replicate</t>
  </si>
  <si>
    <t>p-value:</t>
  </si>
  <si>
    <t>% adult progeny:</t>
  </si>
  <si>
    <t>% hom</t>
  </si>
  <si>
    <t>% het</t>
  </si>
  <si>
    <t>OBSERVED</t>
  </si>
  <si>
    <t>vial</t>
  </si>
  <si>
    <t>ko</t>
  </si>
  <si>
    <t>het</t>
  </si>
  <si>
    <t>wt</t>
  </si>
  <si>
    <t>Summing across vials</t>
  </si>
  <si>
    <t>observed</t>
  </si>
  <si>
    <t>expected</t>
  </si>
  <si>
    <t>all vials</t>
  </si>
  <si>
    <t>female and male combined</t>
  </si>
  <si>
    <t>% of population per vial</t>
  </si>
  <si>
    <t>% genotypes per replicate</t>
  </si>
  <si>
    <t>Chi-squared test</t>
  </si>
  <si>
    <t>Het x 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</si>
</sst>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432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genotypes</a:t>
            </a:r>
            <a:r>
              <a:rPr lang="en-US" baseline="0"/>
              <a:t> per replicate</a:t>
            </a:r>
          </a:p>
          <a:p>
            <a:pPr>
              <a:defRPr/>
            </a:pPr>
            <a:r>
              <a:rPr lang="en-US" baseline="0"/>
              <a:t>WT female x WT male + KO male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5B'!$F$3</c:f>
              <c:strCache>
                <c:ptCount val="1"/>
                <c:pt idx="0">
                  <c:v>Het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5B'!$F$4:$F$13</c:f>
              <c:numCache>
                <c:formatCode>0.00</c:formatCode>
                <c:ptCount val="10"/>
                <c:pt idx="0">
                  <c:v>52.820512820512825</c:v>
                </c:pt>
                <c:pt idx="1">
                  <c:v>75.977653631284909</c:v>
                </c:pt>
                <c:pt idx="2">
                  <c:v>73.979591836734699</c:v>
                </c:pt>
                <c:pt idx="3">
                  <c:v>77.777777777777786</c:v>
                </c:pt>
                <c:pt idx="4">
                  <c:v>86.263736263736263</c:v>
                </c:pt>
                <c:pt idx="5">
                  <c:v>60.38461538461538</c:v>
                </c:pt>
                <c:pt idx="6">
                  <c:v>57.309941520467831</c:v>
                </c:pt>
                <c:pt idx="7">
                  <c:v>72.375690607734811</c:v>
                </c:pt>
                <c:pt idx="8">
                  <c:v>50.446428571428569</c:v>
                </c:pt>
                <c:pt idx="9">
                  <c:v>70.414201183431956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6-F24D-9786-09A1082E3DDB}"/>
            </c:ext>
          </c:extLst>
        </c:ser>
        <c:ser>
          <c:idx val="1"/>
          <c:order val="1"/>
          <c:tx>
            <c:strRef>
              <c:f>'Fig 5B'!$G$3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5B'!$G$4:$G$13</c:f>
              <c:numCache>
                <c:formatCode>0.00</c:formatCode>
                <c:ptCount val="10"/>
                <c:pt idx="0">
                  <c:v>47.179487179487175</c:v>
                </c:pt>
                <c:pt idx="1">
                  <c:v>24.022346368715084</c:v>
                </c:pt>
                <c:pt idx="2">
                  <c:v>26.020408163265309</c:v>
                </c:pt>
                <c:pt idx="3">
                  <c:v>22.222222222222221</c:v>
                </c:pt>
                <c:pt idx="4">
                  <c:v>13.736263736263737</c:v>
                </c:pt>
                <c:pt idx="5">
                  <c:v>39.615384615384613</c:v>
                </c:pt>
                <c:pt idx="6">
                  <c:v>42.690058479532162</c:v>
                </c:pt>
                <c:pt idx="7">
                  <c:v>27.624309392265197</c:v>
                </c:pt>
                <c:pt idx="8">
                  <c:v>49.553571428571431</c:v>
                </c:pt>
                <c:pt idx="9">
                  <c:v>29.585798816568047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6-F24D-9786-09A1082E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9527631"/>
        <c:axId val="617055791"/>
      </c:barChart>
      <c:catAx>
        <c:axId val="6495276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055791"/>
        <c:crosses val="autoZero"/>
        <c:auto val="1"/>
        <c:lblAlgn val="ctr"/>
        <c:lblOffset val="100"/>
        <c:noMultiLvlLbl val="0"/>
      </c:catAx>
      <c:valAx>
        <c:axId val="61705579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2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genotypes per replicate </a:t>
            </a:r>
          </a:p>
          <a:p>
            <a:pPr>
              <a:defRPr/>
            </a:pPr>
            <a:r>
              <a:rPr lang="en-US"/>
              <a:t>KO Female x Het Male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8A'!$K$19</c:f>
              <c:strCache>
                <c:ptCount val="1"/>
                <c:pt idx="0">
                  <c:v>% hom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8A'!$K$20:$K$26</c:f>
              <c:numCache>
                <c:formatCode>General</c:formatCode>
                <c:ptCount val="7"/>
                <c:pt idx="0">
                  <c:v>34.615384615384613</c:v>
                </c:pt>
                <c:pt idx="1">
                  <c:v>19.35483870967742</c:v>
                </c:pt>
                <c:pt idx="2">
                  <c:v>23.333333333333332</c:v>
                </c:pt>
                <c:pt idx="3">
                  <c:v>27.586206896551722</c:v>
                </c:pt>
                <c:pt idx="4">
                  <c:v>21.739130434782609</c:v>
                </c:pt>
                <c:pt idx="5">
                  <c:v>35.483870967741936</c:v>
                </c:pt>
                <c:pt idx="6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9-C242-9890-5A074F2F0A4F}"/>
            </c:ext>
          </c:extLst>
        </c:ser>
        <c:ser>
          <c:idx val="1"/>
          <c:order val="1"/>
          <c:tx>
            <c:strRef>
              <c:f>'Fig 8A'!$L$19</c:f>
              <c:strCache>
                <c:ptCount val="1"/>
                <c:pt idx="0">
                  <c:v>% het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8A'!$L$20:$L$26</c:f>
              <c:numCache>
                <c:formatCode>General</c:formatCode>
                <c:ptCount val="7"/>
                <c:pt idx="0">
                  <c:v>65.384615384615387</c:v>
                </c:pt>
                <c:pt idx="1">
                  <c:v>80.645161290322577</c:v>
                </c:pt>
                <c:pt idx="2">
                  <c:v>76.666666666666671</c:v>
                </c:pt>
                <c:pt idx="3">
                  <c:v>72.41379310344827</c:v>
                </c:pt>
                <c:pt idx="4">
                  <c:v>78.260869565217391</c:v>
                </c:pt>
                <c:pt idx="5">
                  <c:v>64.516129032258064</c:v>
                </c:pt>
                <c:pt idx="6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9-C242-9890-5A074F2F0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31048927"/>
        <c:axId val="631050607"/>
      </c:barChart>
      <c:catAx>
        <c:axId val="6310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050607"/>
        <c:crosses val="autoZero"/>
        <c:auto val="1"/>
        <c:lblAlgn val="ctr"/>
        <c:lblOffset val="100"/>
        <c:noMultiLvlLbl val="0"/>
      </c:catAx>
      <c:valAx>
        <c:axId val="63105060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0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genotypes per replicate</a:t>
            </a:r>
          </a:p>
          <a:p>
            <a:pPr>
              <a:defRPr/>
            </a:pPr>
            <a:r>
              <a:rPr lang="en-US"/>
              <a:t>Het</a:t>
            </a:r>
            <a:r>
              <a:rPr lang="en-US" baseline="0"/>
              <a:t> Female x KO Male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8A'!$C$25</c:f>
              <c:strCache>
                <c:ptCount val="1"/>
                <c:pt idx="0">
                  <c:v>% hom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8A'!$C$26:$C$30</c:f>
              <c:numCache>
                <c:formatCode>General</c:formatCode>
                <c:ptCount val="5"/>
                <c:pt idx="0">
                  <c:v>49.382716049382715</c:v>
                </c:pt>
                <c:pt idx="1">
                  <c:v>43.07692307692308</c:v>
                </c:pt>
                <c:pt idx="2">
                  <c:v>48.50299401197605</c:v>
                </c:pt>
                <c:pt idx="3">
                  <c:v>42.086330935251794</c:v>
                </c:pt>
                <c:pt idx="4">
                  <c:v>48.449612403100772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C-D448-A4ED-429771AA0051}"/>
            </c:ext>
          </c:extLst>
        </c:ser>
        <c:ser>
          <c:idx val="1"/>
          <c:order val="1"/>
          <c:tx>
            <c:strRef>
              <c:f>'Fig 8A'!$D$25</c:f>
              <c:strCache>
                <c:ptCount val="1"/>
                <c:pt idx="0">
                  <c:v>% het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8A'!$D$26:$D$30</c:f>
              <c:numCache>
                <c:formatCode>General</c:formatCode>
                <c:ptCount val="5"/>
                <c:pt idx="0">
                  <c:v>50.617283950617285</c:v>
                </c:pt>
                <c:pt idx="1">
                  <c:v>56.92307692307692</c:v>
                </c:pt>
                <c:pt idx="2">
                  <c:v>51.49700598802395</c:v>
                </c:pt>
                <c:pt idx="3">
                  <c:v>57.913669064748198</c:v>
                </c:pt>
                <c:pt idx="4">
                  <c:v>51.550387596899228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C-D448-A4ED-429771AA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5282015"/>
        <c:axId val="625031007"/>
      </c:barChart>
      <c:catAx>
        <c:axId val="6252820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031007"/>
        <c:crosses val="autoZero"/>
        <c:auto val="1"/>
        <c:lblAlgn val="ctr"/>
        <c:lblOffset val="100"/>
        <c:noMultiLvlLbl val="0"/>
      </c:catAx>
      <c:valAx>
        <c:axId val="62503100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8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of genotypes per replicate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8B'!$O$4</c:f>
              <c:strCache>
                <c:ptCount val="1"/>
                <c:pt idx="0">
                  <c:v>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 8B'!$O$5:$O$9</c:f>
              <c:numCache>
                <c:formatCode>0.00</c:formatCode>
                <c:ptCount val="5"/>
                <c:pt idx="0">
                  <c:v>25.108225108225106</c:v>
                </c:pt>
                <c:pt idx="1">
                  <c:v>35.403726708074537</c:v>
                </c:pt>
                <c:pt idx="2">
                  <c:v>15.54054054054054</c:v>
                </c:pt>
                <c:pt idx="3">
                  <c:v>21.140939597315437</c:v>
                </c:pt>
                <c:pt idx="4">
                  <c:v>30.039525691699602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D-9E49-83E7-D9B605ED0624}"/>
            </c:ext>
          </c:extLst>
        </c:ser>
        <c:ser>
          <c:idx val="1"/>
          <c:order val="1"/>
          <c:tx>
            <c:strRef>
              <c:f>'Fig 8B'!$P$4</c:f>
              <c:strCache>
                <c:ptCount val="1"/>
                <c:pt idx="0">
                  <c:v>het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8B'!$P$5:$P$9</c:f>
              <c:numCache>
                <c:formatCode>0.00</c:formatCode>
                <c:ptCount val="5"/>
                <c:pt idx="0">
                  <c:v>51.94805194805194</c:v>
                </c:pt>
                <c:pt idx="1">
                  <c:v>49.689440993788821</c:v>
                </c:pt>
                <c:pt idx="2">
                  <c:v>58.108108108108105</c:v>
                </c:pt>
                <c:pt idx="3">
                  <c:v>54.697986577181211</c:v>
                </c:pt>
                <c:pt idx="4">
                  <c:v>43.083003952569172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D-9E49-83E7-D9B605ED0624}"/>
            </c:ext>
          </c:extLst>
        </c:ser>
        <c:ser>
          <c:idx val="2"/>
          <c:order val="2"/>
          <c:tx>
            <c:strRef>
              <c:f>'Fig 8B'!$Q$4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8B'!$Q$5:$Q$9</c:f>
              <c:numCache>
                <c:formatCode>0.00</c:formatCode>
                <c:ptCount val="5"/>
                <c:pt idx="0">
                  <c:v>22.943722943722943</c:v>
                </c:pt>
                <c:pt idx="1">
                  <c:v>14.906832298136646</c:v>
                </c:pt>
                <c:pt idx="2">
                  <c:v>26.351351351351347</c:v>
                </c:pt>
                <c:pt idx="3">
                  <c:v>24.161073825503358</c:v>
                </c:pt>
                <c:pt idx="4">
                  <c:v>26.877470355731226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D-9E49-83E7-D9B605ED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32108367"/>
        <c:axId val="632110047"/>
      </c:barChart>
      <c:catAx>
        <c:axId val="6321083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110047"/>
        <c:crosses val="autoZero"/>
        <c:auto val="1"/>
        <c:lblAlgn val="ctr"/>
        <c:lblOffset val="100"/>
        <c:noMultiLvlLbl val="0"/>
      </c:catAx>
      <c:valAx>
        <c:axId val="6321100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10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0</xdr:row>
      <xdr:rowOff>158750</xdr:rowOff>
    </xdr:from>
    <xdr:to>
      <xdr:col>13</xdr:col>
      <xdr:colOff>241300</xdr:colOff>
      <xdr:row>18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D207FC-E63A-5942-A15D-4ADF0340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13</xdr:row>
      <xdr:rowOff>69850</xdr:rowOff>
    </xdr:from>
    <xdr:to>
      <xdr:col>15</xdr:col>
      <xdr:colOff>596900</xdr:colOff>
      <xdr:row>34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201F0F-A9E5-F441-B37D-717E8B6A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222250</xdr:colOff>
      <xdr:row>20</xdr:row>
      <xdr:rowOff>133350</xdr:rowOff>
    </xdr:from>
    <xdr:to>
      <xdr:col>7</xdr:col>
      <xdr:colOff>393700</xdr:colOff>
      <xdr:row>40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F450D1-E456-D04D-B5C8-53F7757FF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10</xdr:row>
      <xdr:rowOff>44450</xdr:rowOff>
    </xdr:from>
    <xdr:to>
      <xdr:col>17</xdr:col>
      <xdr:colOff>101600</xdr:colOff>
      <xdr:row>23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6D1DE9-DE89-3543-9C7C-5200C7532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DB22-B7F6-C143-9E43-7E91FBA37F10}">
  <dimension ref="A1:H20"/>
  <sheetViews>
    <sheetView zoomScale="75" workbookViewId="0">
      <selection activeCell="B19" sqref="B19"/>
    </sheetView>
  </sheetViews>
  <sheetFormatPr baseColWidth="10" defaultRowHeight="16"/>
  <cols>
    <col min="1" max="1" width="18.5" customWidth="1"/>
  </cols>
  <sheetData>
    <row r="1" spans="1:8">
      <c r="A1" s="6" t="s">
        <v>16</v>
      </c>
    </row>
    <row r="2" spans="1:8">
      <c r="B2" s="1" t="s">
        <v>13</v>
      </c>
      <c r="C2" s="1"/>
      <c r="D2" s="1"/>
      <c r="E2" s="1"/>
      <c r="F2" s="1" t="s">
        <v>36</v>
      </c>
    </row>
    <row r="3" spans="1:8">
      <c r="A3" s="2" t="s">
        <v>20</v>
      </c>
      <c r="B3" s="1" t="s">
        <v>4</v>
      </c>
      <c r="C3" s="1" t="s">
        <v>14</v>
      </c>
      <c r="D3" s="1" t="s">
        <v>11</v>
      </c>
      <c r="E3" s="1"/>
      <c r="F3" s="1" t="s">
        <v>4</v>
      </c>
      <c r="G3" s="1" t="s">
        <v>14</v>
      </c>
    </row>
    <row r="4" spans="1:8">
      <c r="A4" s="3">
        <v>1</v>
      </c>
      <c r="B4">
        <v>103</v>
      </c>
      <c r="C4">
        <v>92</v>
      </c>
      <c r="D4">
        <v>195</v>
      </c>
      <c r="F4" s="5">
        <f>B4/D4*100</f>
        <v>52.820512820512825</v>
      </c>
      <c r="G4" s="5">
        <f>C4/D4*100</f>
        <v>47.179487179487175</v>
      </c>
    </row>
    <row r="5" spans="1:8">
      <c r="A5" s="3">
        <v>2</v>
      </c>
      <c r="B5">
        <v>136</v>
      </c>
      <c r="C5">
        <v>43</v>
      </c>
      <c r="D5">
        <v>179</v>
      </c>
      <c r="F5" s="5">
        <f t="shared" ref="F5:F13" si="0">B5/D5*100</f>
        <v>75.977653631284909</v>
      </c>
      <c r="G5" s="5">
        <f t="shared" ref="G5:G13" si="1">C5/D5*100</f>
        <v>24.022346368715084</v>
      </c>
    </row>
    <row r="6" spans="1:8">
      <c r="A6" s="3">
        <v>3</v>
      </c>
      <c r="B6">
        <v>145</v>
      </c>
      <c r="C6">
        <v>51</v>
      </c>
      <c r="D6">
        <v>196</v>
      </c>
      <c r="F6" s="5">
        <f t="shared" si="0"/>
        <v>73.979591836734699</v>
      </c>
      <c r="G6" s="5">
        <f t="shared" si="1"/>
        <v>26.020408163265309</v>
      </c>
    </row>
    <row r="7" spans="1:8">
      <c r="A7" s="3">
        <v>4</v>
      </c>
      <c r="B7">
        <v>147</v>
      </c>
      <c r="C7">
        <v>42</v>
      </c>
      <c r="D7">
        <v>189</v>
      </c>
      <c r="F7" s="5">
        <f t="shared" si="0"/>
        <v>77.777777777777786</v>
      </c>
      <c r="G7" s="5">
        <f t="shared" si="1"/>
        <v>22.222222222222221</v>
      </c>
    </row>
    <row r="8" spans="1:8">
      <c r="A8" s="3">
        <v>5</v>
      </c>
      <c r="B8">
        <v>157</v>
      </c>
      <c r="C8">
        <v>25</v>
      </c>
      <c r="D8">
        <v>182</v>
      </c>
      <c r="F8" s="5">
        <f t="shared" si="0"/>
        <v>86.263736263736263</v>
      </c>
      <c r="G8" s="5">
        <f t="shared" si="1"/>
        <v>13.736263736263737</v>
      </c>
    </row>
    <row r="9" spans="1:8">
      <c r="A9" s="3">
        <v>6</v>
      </c>
      <c r="B9">
        <v>157</v>
      </c>
      <c r="C9">
        <v>103</v>
      </c>
      <c r="D9">
        <v>260</v>
      </c>
      <c r="F9" s="5">
        <f t="shared" si="0"/>
        <v>60.38461538461538</v>
      </c>
      <c r="G9" s="5">
        <f t="shared" si="1"/>
        <v>39.615384615384613</v>
      </c>
    </row>
    <row r="10" spans="1:8">
      <c r="A10" s="3">
        <v>7</v>
      </c>
      <c r="B10">
        <v>98</v>
      </c>
      <c r="C10">
        <v>73</v>
      </c>
      <c r="D10">
        <v>171</v>
      </c>
      <c r="F10" s="5">
        <f t="shared" si="0"/>
        <v>57.309941520467831</v>
      </c>
      <c r="G10" s="5">
        <f t="shared" si="1"/>
        <v>42.690058479532162</v>
      </c>
    </row>
    <row r="11" spans="1:8">
      <c r="A11" s="3">
        <v>8</v>
      </c>
      <c r="B11">
        <v>131</v>
      </c>
      <c r="C11">
        <v>50</v>
      </c>
      <c r="D11">
        <v>181</v>
      </c>
      <c r="F11" s="5">
        <f t="shared" si="0"/>
        <v>72.375690607734811</v>
      </c>
      <c r="G11" s="5">
        <f t="shared" si="1"/>
        <v>27.624309392265197</v>
      </c>
    </row>
    <row r="12" spans="1:8">
      <c r="A12" s="3">
        <v>9</v>
      </c>
      <c r="B12">
        <v>113</v>
      </c>
      <c r="C12">
        <v>111</v>
      </c>
      <c r="D12">
        <v>224</v>
      </c>
      <c r="F12" s="5">
        <f t="shared" si="0"/>
        <v>50.446428571428569</v>
      </c>
      <c r="G12" s="5">
        <f t="shared" si="1"/>
        <v>49.553571428571431</v>
      </c>
    </row>
    <row r="13" spans="1:8">
      <c r="A13" s="3">
        <v>10</v>
      </c>
      <c r="B13">
        <v>119</v>
      </c>
      <c r="C13">
        <v>50</v>
      </c>
      <c r="D13">
        <v>169</v>
      </c>
      <c r="F13" s="5">
        <f t="shared" si="0"/>
        <v>70.414201183431956</v>
      </c>
      <c r="G13" s="5">
        <f t="shared" si="1"/>
        <v>29.585798816568047</v>
      </c>
    </row>
    <row r="15" spans="1:8">
      <c r="B15" s="1" t="s">
        <v>13</v>
      </c>
      <c r="C15" s="1"/>
      <c r="D15" s="1"/>
      <c r="E15" s="1"/>
      <c r="F15" s="1" t="s">
        <v>17</v>
      </c>
      <c r="G15" s="1"/>
      <c r="H15" s="1"/>
    </row>
    <row r="16" spans="1:8">
      <c r="B16" s="1" t="s">
        <v>4</v>
      </c>
      <c r="C16" s="1" t="s">
        <v>14</v>
      </c>
      <c r="D16" s="1" t="s">
        <v>15</v>
      </c>
      <c r="E16" s="1"/>
      <c r="F16" s="1" t="s">
        <v>4</v>
      </c>
      <c r="G16" s="1" t="s">
        <v>14</v>
      </c>
      <c r="H16" s="1"/>
    </row>
    <row r="17" spans="1:7">
      <c r="B17">
        <f>SUM(B4:B13)</f>
        <v>1306</v>
      </c>
      <c r="C17">
        <f>SUM(C4:C13)</f>
        <v>640</v>
      </c>
      <c r="D17">
        <f>SUM(B17:C17)</f>
        <v>1946</v>
      </c>
      <c r="F17">
        <f>0.5*D17</f>
        <v>973</v>
      </c>
      <c r="G17">
        <f>0.5*D17</f>
        <v>973</v>
      </c>
    </row>
    <row r="19" spans="1:7">
      <c r="B19" s="1" t="s">
        <v>37</v>
      </c>
    </row>
    <row r="20" spans="1:7">
      <c r="A20" s="2" t="s">
        <v>21</v>
      </c>
      <c r="B20">
        <f>_xlfn.CHISQ.TEST(B17:C17,F17:G17)</f>
        <v>1.6838787559328741E-51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816A-DD63-2C42-B0F8-60AC23A96AA3}">
  <dimension ref="A1:T30"/>
  <sheetViews>
    <sheetView zoomScale="75" workbookViewId="0">
      <selection activeCell="J13" sqref="J13"/>
    </sheetView>
  </sheetViews>
  <sheetFormatPr baseColWidth="10" defaultRowHeight="16"/>
  <cols>
    <col min="10" max="10" width="12.1640625" bestFit="1" customWidth="1"/>
  </cols>
  <sheetData>
    <row r="1" spans="1:20">
      <c r="A1" s="4" t="s">
        <v>0</v>
      </c>
      <c r="J1" s="4" t="s">
        <v>18</v>
      </c>
      <c r="K1" s="1"/>
      <c r="L1" s="1"/>
      <c r="M1" s="1"/>
      <c r="N1" s="1"/>
    </row>
    <row r="2" spans="1:20">
      <c r="A2" s="1" t="s">
        <v>13</v>
      </c>
      <c r="B2" s="1" t="s">
        <v>1</v>
      </c>
      <c r="C2" s="1"/>
      <c r="D2" s="1" t="s">
        <v>2</v>
      </c>
      <c r="E2" s="1"/>
      <c r="J2" s="1" t="s">
        <v>13</v>
      </c>
      <c r="K2" s="1"/>
      <c r="L2" s="1"/>
      <c r="M2" s="1"/>
      <c r="N2" s="1"/>
      <c r="O2" s="1" t="s">
        <v>19</v>
      </c>
      <c r="P2" s="1"/>
      <c r="Q2" s="1"/>
      <c r="R2" s="1"/>
      <c r="S2" s="1"/>
      <c r="T2" s="1"/>
    </row>
    <row r="3" spans="1:20">
      <c r="A3" s="1" t="s">
        <v>20</v>
      </c>
      <c r="B3" s="1" t="s">
        <v>3</v>
      </c>
      <c r="C3" s="1" t="s">
        <v>4</v>
      </c>
      <c r="D3" s="1" t="s">
        <v>3</v>
      </c>
      <c r="E3" s="1" t="s">
        <v>4</v>
      </c>
      <c r="F3" s="1" t="s">
        <v>12</v>
      </c>
      <c r="J3" s="1" t="s">
        <v>20</v>
      </c>
      <c r="K3" s="1" t="s">
        <v>3</v>
      </c>
      <c r="L3" s="1" t="s">
        <v>4</v>
      </c>
      <c r="M3" s="1" t="s">
        <v>11</v>
      </c>
      <c r="N3" s="1"/>
      <c r="O3" s="1" t="s">
        <v>20</v>
      </c>
      <c r="P3" s="1" t="s">
        <v>3</v>
      </c>
      <c r="Q3" s="1" t="s">
        <v>4</v>
      </c>
      <c r="R3" s="1" t="s">
        <v>11</v>
      </c>
      <c r="S3" s="1"/>
      <c r="T3" s="1"/>
    </row>
    <row r="4" spans="1:20">
      <c r="A4">
        <v>1</v>
      </c>
      <c r="B4">
        <v>55</v>
      </c>
      <c r="C4">
        <v>56</v>
      </c>
      <c r="D4">
        <v>65</v>
      </c>
      <c r="E4">
        <v>67</v>
      </c>
      <c r="F4">
        <v>243</v>
      </c>
      <c r="J4">
        <v>1</v>
      </c>
      <c r="K4">
        <v>9</v>
      </c>
      <c r="L4">
        <v>17</v>
      </c>
      <c r="M4">
        <v>26</v>
      </c>
      <c r="O4">
        <v>1</v>
      </c>
      <c r="P4">
        <f t="shared" ref="P4:P10" si="0">R4/2</f>
        <v>13</v>
      </c>
      <c r="Q4">
        <f t="shared" ref="Q4:Q10" si="1">R4/2</f>
        <v>13</v>
      </c>
      <c r="R4">
        <v>26</v>
      </c>
      <c r="T4" s="1"/>
    </row>
    <row r="5" spans="1:20">
      <c r="A5">
        <v>2</v>
      </c>
      <c r="B5">
        <v>52</v>
      </c>
      <c r="C5">
        <v>82</v>
      </c>
      <c r="D5">
        <v>60</v>
      </c>
      <c r="E5">
        <v>66</v>
      </c>
      <c r="F5">
        <v>260</v>
      </c>
      <c r="J5">
        <v>2</v>
      </c>
      <c r="K5">
        <v>6</v>
      </c>
      <c r="L5">
        <v>25</v>
      </c>
      <c r="M5">
        <v>31</v>
      </c>
      <c r="O5">
        <v>2</v>
      </c>
      <c r="P5">
        <f t="shared" si="0"/>
        <v>15.5</v>
      </c>
      <c r="Q5">
        <f t="shared" si="1"/>
        <v>15.5</v>
      </c>
      <c r="R5">
        <v>31</v>
      </c>
    </row>
    <row r="6" spans="1:20">
      <c r="A6">
        <v>3</v>
      </c>
      <c r="B6">
        <v>42</v>
      </c>
      <c r="C6">
        <v>48</v>
      </c>
      <c r="D6">
        <v>39</v>
      </c>
      <c r="E6">
        <v>38</v>
      </c>
      <c r="F6">
        <v>167</v>
      </c>
      <c r="J6">
        <v>3</v>
      </c>
      <c r="K6">
        <v>7</v>
      </c>
      <c r="L6">
        <v>23</v>
      </c>
      <c r="M6">
        <v>30</v>
      </c>
      <c r="O6">
        <v>3</v>
      </c>
      <c r="P6">
        <f t="shared" si="0"/>
        <v>15</v>
      </c>
      <c r="Q6">
        <f t="shared" si="1"/>
        <v>15</v>
      </c>
      <c r="R6">
        <v>30</v>
      </c>
    </row>
    <row r="7" spans="1:20">
      <c r="A7">
        <v>4</v>
      </c>
      <c r="B7">
        <v>49</v>
      </c>
      <c r="C7">
        <v>85</v>
      </c>
      <c r="D7">
        <v>68</v>
      </c>
      <c r="E7">
        <v>76</v>
      </c>
      <c r="F7">
        <v>278</v>
      </c>
      <c r="J7">
        <v>4</v>
      </c>
      <c r="K7">
        <v>8</v>
      </c>
      <c r="L7">
        <v>21</v>
      </c>
      <c r="M7">
        <v>29</v>
      </c>
      <c r="O7">
        <v>4</v>
      </c>
      <c r="P7">
        <f t="shared" si="0"/>
        <v>14.5</v>
      </c>
      <c r="Q7">
        <f t="shared" si="1"/>
        <v>14.5</v>
      </c>
      <c r="R7">
        <v>29</v>
      </c>
    </row>
    <row r="8" spans="1:20">
      <c r="A8">
        <v>5</v>
      </c>
      <c r="B8">
        <v>67</v>
      </c>
      <c r="C8">
        <v>66</v>
      </c>
      <c r="D8">
        <v>58</v>
      </c>
      <c r="E8">
        <v>67</v>
      </c>
      <c r="F8">
        <v>258</v>
      </c>
      <c r="J8">
        <v>5</v>
      </c>
      <c r="K8">
        <v>5</v>
      </c>
      <c r="L8">
        <v>18</v>
      </c>
      <c r="M8">
        <v>23</v>
      </c>
      <c r="O8">
        <v>5</v>
      </c>
      <c r="P8">
        <f t="shared" si="0"/>
        <v>11.5</v>
      </c>
      <c r="Q8">
        <f t="shared" si="1"/>
        <v>11.5</v>
      </c>
      <c r="R8">
        <v>23</v>
      </c>
    </row>
    <row r="9" spans="1:20">
      <c r="J9">
        <v>6</v>
      </c>
      <c r="K9">
        <v>11</v>
      </c>
      <c r="L9">
        <v>20</v>
      </c>
      <c r="M9">
        <v>31</v>
      </c>
      <c r="O9">
        <v>6</v>
      </c>
      <c r="P9">
        <f t="shared" si="0"/>
        <v>15.5</v>
      </c>
      <c r="Q9">
        <f t="shared" si="1"/>
        <v>15.5</v>
      </c>
      <c r="R9">
        <v>31</v>
      </c>
    </row>
    <row r="10" spans="1:20">
      <c r="B10" s="1" t="s">
        <v>5</v>
      </c>
      <c r="C10" s="1"/>
      <c r="D10" s="1" t="s">
        <v>6</v>
      </c>
      <c r="E10" s="1"/>
      <c r="J10">
        <v>7</v>
      </c>
      <c r="K10">
        <v>12</v>
      </c>
      <c r="L10">
        <v>24</v>
      </c>
      <c r="M10">
        <v>36</v>
      </c>
      <c r="O10">
        <v>7</v>
      </c>
      <c r="P10">
        <f t="shared" si="0"/>
        <v>18</v>
      </c>
      <c r="Q10">
        <f t="shared" si="1"/>
        <v>18</v>
      </c>
      <c r="R10">
        <v>36</v>
      </c>
    </row>
    <row r="11" spans="1:20">
      <c r="B11" s="1" t="s">
        <v>3</v>
      </c>
      <c r="C11" s="1" t="s">
        <v>4</v>
      </c>
      <c r="D11" s="1" t="s">
        <v>3</v>
      </c>
      <c r="E11" s="1" t="s">
        <v>7</v>
      </c>
    </row>
    <row r="12" spans="1:20">
      <c r="B12">
        <f>SUM(B4,D4)</f>
        <v>120</v>
      </c>
      <c r="C12">
        <f>SUM(C4,E4)</f>
        <v>123</v>
      </c>
      <c r="D12">
        <f>0.5*F4</f>
        <v>121.5</v>
      </c>
      <c r="E12">
        <f>0.5*F4</f>
        <v>121.5</v>
      </c>
    </row>
    <row r="13" spans="1:20">
      <c r="B13">
        <f t="shared" ref="B13:C16" si="2">SUM(B5,D5)</f>
        <v>112</v>
      </c>
      <c r="C13">
        <f t="shared" si="2"/>
        <v>148</v>
      </c>
      <c r="D13">
        <f t="shared" ref="D13:D16" si="3">0.5*F5</f>
        <v>130</v>
      </c>
      <c r="E13">
        <f t="shared" ref="E13:E16" si="4">0.5*F5</f>
        <v>130</v>
      </c>
      <c r="J13" s="1" t="s">
        <v>37</v>
      </c>
    </row>
    <row r="14" spans="1:20">
      <c r="B14">
        <f t="shared" si="2"/>
        <v>81</v>
      </c>
      <c r="C14">
        <f t="shared" si="2"/>
        <v>86</v>
      </c>
      <c r="D14">
        <f t="shared" si="3"/>
        <v>83.5</v>
      </c>
      <c r="E14">
        <f t="shared" si="4"/>
        <v>83.5</v>
      </c>
      <c r="J14" s="1" t="s">
        <v>21</v>
      </c>
    </row>
    <row r="15" spans="1:20">
      <c r="B15">
        <f t="shared" si="2"/>
        <v>117</v>
      </c>
      <c r="C15">
        <f t="shared" si="2"/>
        <v>161</v>
      </c>
      <c r="D15">
        <f t="shared" si="3"/>
        <v>139</v>
      </c>
      <c r="E15">
        <f t="shared" si="4"/>
        <v>139</v>
      </c>
      <c r="J15" s="1">
        <f>_xlfn.CHISQ.TEST(K4:L10,P4:Q10)</f>
        <v>1.5132500963181502E-7</v>
      </c>
    </row>
    <row r="16" spans="1:20">
      <c r="B16">
        <f t="shared" si="2"/>
        <v>125</v>
      </c>
      <c r="C16">
        <f t="shared" si="2"/>
        <v>133</v>
      </c>
      <c r="D16">
        <f t="shared" si="3"/>
        <v>129</v>
      </c>
      <c r="E16">
        <f t="shared" si="4"/>
        <v>129</v>
      </c>
    </row>
    <row r="18" spans="2:12">
      <c r="B18" s="1" t="s">
        <v>37</v>
      </c>
      <c r="C18" s="1"/>
      <c r="D18" s="1"/>
      <c r="E18" s="1"/>
      <c r="F18" s="1" t="s">
        <v>8</v>
      </c>
      <c r="G18" s="1"/>
      <c r="H18" s="1"/>
      <c r="J18" s="1" t="s">
        <v>22</v>
      </c>
    </row>
    <row r="19" spans="2:12">
      <c r="B19" s="1" t="s">
        <v>9</v>
      </c>
      <c r="C19" s="1" t="s">
        <v>10</v>
      </c>
      <c r="D19" s="1" t="s">
        <v>11</v>
      </c>
      <c r="E19" s="1"/>
      <c r="F19" s="1"/>
      <c r="G19" s="1" t="s">
        <v>9</v>
      </c>
      <c r="H19" s="1" t="s">
        <v>10</v>
      </c>
      <c r="K19" s="1" t="s">
        <v>23</v>
      </c>
      <c r="L19" s="1" t="s">
        <v>24</v>
      </c>
    </row>
    <row r="20" spans="2:12">
      <c r="B20">
        <f>SUM(B12:B16)</f>
        <v>555</v>
      </c>
      <c r="C20">
        <f>SUM(C12:C16)</f>
        <v>651</v>
      </c>
      <c r="D20">
        <f>SUM(B20:C20)</f>
        <v>1206</v>
      </c>
      <c r="G20">
        <f>0.5*D20</f>
        <v>603</v>
      </c>
      <c r="H20">
        <f>0.5*D20</f>
        <v>603</v>
      </c>
      <c r="J20">
        <v>1</v>
      </c>
      <c r="K20">
        <f>K4/M4*100</f>
        <v>34.615384615384613</v>
      </c>
      <c r="L20">
        <f>L4/M4*100</f>
        <v>65.384615384615387</v>
      </c>
    </row>
    <row r="21" spans="2:12">
      <c r="J21">
        <v>2</v>
      </c>
      <c r="K21">
        <f t="shared" ref="K21:K26" si="5">K5/M5*100</f>
        <v>19.35483870967742</v>
      </c>
      <c r="L21">
        <f t="shared" ref="L21:L26" si="6">L5/M5*100</f>
        <v>80.645161290322577</v>
      </c>
    </row>
    <row r="22" spans="2:12">
      <c r="B22" s="1" t="s">
        <v>21</v>
      </c>
      <c r="C22" s="1">
        <f>_xlfn.CHISQ.TEST(B20:C20,G20:H20)</f>
        <v>5.7031261329274305E-3</v>
      </c>
      <c r="J22">
        <v>3</v>
      </c>
      <c r="K22">
        <f t="shared" si="5"/>
        <v>23.333333333333332</v>
      </c>
      <c r="L22">
        <f t="shared" si="6"/>
        <v>76.666666666666671</v>
      </c>
    </row>
    <row r="23" spans="2:12">
      <c r="J23">
        <v>4</v>
      </c>
      <c r="K23">
        <f t="shared" si="5"/>
        <v>27.586206896551722</v>
      </c>
      <c r="L23">
        <f t="shared" si="6"/>
        <v>72.41379310344827</v>
      </c>
    </row>
    <row r="24" spans="2:12">
      <c r="B24" s="1" t="s">
        <v>22</v>
      </c>
      <c r="J24">
        <v>5</v>
      </c>
      <c r="K24">
        <f t="shared" si="5"/>
        <v>21.739130434782609</v>
      </c>
      <c r="L24">
        <f t="shared" si="6"/>
        <v>78.260869565217391</v>
      </c>
    </row>
    <row r="25" spans="2:12">
      <c r="C25" s="1" t="s">
        <v>23</v>
      </c>
      <c r="D25" s="1" t="s">
        <v>24</v>
      </c>
      <c r="J25">
        <v>6</v>
      </c>
      <c r="K25">
        <f t="shared" si="5"/>
        <v>35.483870967741936</v>
      </c>
      <c r="L25">
        <f t="shared" si="6"/>
        <v>64.516129032258064</v>
      </c>
    </row>
    <row r="26" spans="2:12">
      <c r="B26">
        <v>1</v>
      </c>
      <c r="C26">
        <f>B12/F4*100</f>
        <v>49.382716049382715</v>
      </c>
      <c r="D26">
        <f>C12/F4*100</f>
        <v>50.617283950617285</v>
      </c>
      <c r="J26">
        <v>7</v>
      </c>
      <c r="K26">
        <f t="shared" si="5"/>
        <v>33.333333333333329</v>
      </c>
      <c r="L26">
        <f t="shared" si="6"/>
        <v>66.666666666666657</v>
      </c>
    </row>
    <row r="27" spans="2:12">
      <c r="B27">
        <v>2</v>
      </c>
      <c r="C27">
        <f t="shared" ref="C27:C30" si="7">B13/F5*100</f>
        <v>43.07692307692308</v>
      </c>
      <c r="D27">
        <f t="shared" ref="D27:D30" si="8">C13/F5*100</f>
        <v>56.92307692307692</v>
      </c>
    </row>
    <row r="28" spans="2:12">
      <c r="B28">
        <v>3</v>
      </c>
      <c r="C28">
        <f t="shared" si="7"/>
        <v>48.50299401197605</v>
      </c>
      <c r="D28">
        <f t="shared" si="8"/>
        <v>51.49700598802395</v>
      </c>
    </row>
    <row r="29" spans="2:12">
      <c r="B29">
        <v>4</v>
      </c>
      <c r="C29">
        <f t="shared" si="7"/>
        <v>42.086330935251794</v>
      </c>
      <c r="D29">
        <f t="shared" si="8"/>
        <v>57.913669064748198</v>
      </c>
    </row>
    <row r="30" spans="2:12">
      <c r="B30">
        <v>5</v>
      </c>
      <c r="C30">
        <f t="shared" si="7"/>
        <v>48.449612403100772</v>
      </c>
      <c r="D30">
        <f t="shared" si="8"/>
        <v>51.550387596899228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54CC-A713-AA43-B910-6A8315397657}">
  <dimension ref="A1:Q18"/>
  <sheetViews>
    <sheetView tabSelected="1" zoomScale="64" workbookViewId="0">
      <selection activeCell="D24" sqref="D24"/>
    </sheetView>
  </sheetViews>
  <sheetFormatPr baseColWidth="10" defaultRowHeight="16"/>
  <sheetData>
    <row r="1" spans="1:17">
      <c r="A1" s="4" t="s">
        <v>38</v>
      </c>
      <c r="B1" s="1"/>
      <c r="C1" s="1"/>
      <c r="D1" s="1"/>
      <c r="E1" s="1"/>
      <c r="F1" s="1"/>
      <c r="G1" s="1"/>
      <c r="I1" s="1"/>
    </row>
    <row r="2" spans="1:17">
      <c r="A2" s="1"/>
      <c r="B2" s="1" t="s">
        <v>25</v>
      </c>
      <c r="C2" s="1"/>
      <c r="D2" s="1"/>
      <c r="E2" s="1"/>
      <c r="F2" s="1"/>
      <c r="G2" s="1" t="s">
        <v>25</v>
      </c>
      <c r="I2" s="1"/>
      <c r="L2" s="1" t="s">
        <v>25</v>
      </c>
    </row>
    <row r="3" spans="1:17">
      <c r="A3" s="1"/>
      <c r="B3" s="1" t="s">
        <v>1</v>
      </c>
      <c r="C3" s="1"/>
      <c r="D3" s="1"/>
      <c r="E3" s="1"/>
      <c r="F3" s="1"/>
      <c r="G3" s="1" t="s">
        <v>2</v>
      </c>
      <c r="I3" s="1"/>
      <c r="L3" s="1" t="s">
        <v>34</v>
      </c>
      <c r="O3" s="1" t="s">
        <v>35</v>
      </c>
    </row>
    <row r="4" spans="1:17">
      <c r="A4" s="1" t="s">
        <v>26</v>
      </c>
      <c r="B4" s="1" t="s">
        <v>27</v>
      </c>
      <c r="C4" s="1" t="s">
        <v>28</v>
      </c>
      <c r="D4" s="1" t="s">
        <v>29</v>
      </c>
      <c r="E4" s="1"/>
      <c r="F4" s="1"/>
      <c r="G4" s="1" t="s">
        <v>27</v>
      </c>
      <c r="H4" s="1" t="s">
        <v>28</v>
      </c>
      <c r="I4" s="1" t="s">
        <v>29</v>
      </c>
      <c r="J4" s="1" t="s">
        <v>12</v>
      </c>
      <c r="L4" s="1" t="s">
        <v>27</v>
      </c>
      <c r="M4" s="1" t="s">
        <v>28</v>
      </c>
      <c r="N4" s="1" t="s">
        <v>29</v>
      </c>
      <c r="O4" s="1" t="s">
        <v>27</v>
      </c>
      <c r="P4" s="1" t="s">
        <v>28</v>
      </c>
      <c r="Q4" s="1" t="s">
        <v>29</v>
      </c>
    </row>
    <row r="5" spans="1:17">
      <c r="A5">
        <v>1</v>
      </c>
      <c r="B5">
        <v>27</v>
      </c>
      <c r="C5">
        <v>64</v>
      </c>
      <c r="D5">
        <v>30</v>
      </c>
      <c r="G5">
        <v>31</v>
      </c>
      <c r="H5">
        <v>56</v>
      </c>
      <c r="I5">
        <v>23</v>
      </c>
      <c r="J5">
        <f>SUM(B5:I5)</f>
        <v>231</v>
      </c>
      <c r="L5">
        <f>SUM(B5,G5)</f>
        <v>58</v>
      </c>
      <c r="M5">
        <f>SUM(C5,H5)</f>
        <v>120</v>
      </c>
      <c r="N5">
        <f>SUM(D5,I5)</f>
        <v>53</v>
      </c>
      <c r="O5" s="5">
        <f>L5/J5*100</f>
        <v>25.108225108225106</v>
      </c>
      <c r="P5" s="5">
        <f>M5/J5*100</f>
        <v>51.94805194805194</v>
      </c>
      <c r="Q5" s="5">
        <f>N5/J5*100</f>
        <v>22.943722943722943</v>
      </c>
    </row>
    <row r="6" spans="1:17">
      <c r="A6">
        <v>2</v>
      </c>
      <c r="B6">
        <v>21</v>
      </c>
      <c r="C6">
        <v>45</v>
      </c>
      <c r="D6">
        <v>11</v>
      </c>
      <c r="G6">
        <v>36</v>
      </c>
      <c r="H6">
        <v>35</v>
      </c>
      <c r="I6">
        <v>13</v>
      </c>
      <c r="J6">
        <f t="shared" ref="J6:J9" si="0">SUM(B6:I6)</f>
        <v>161</v>
      </c>
      <c r="L6">
        <f t="shared" ref="L6:L9" si="1">SUM(B6,G6)</f>
        <v>57</v>
      </c>
      <c r="M6">
        <f t="shared" ref="M6:M9" si="2">SUM(C6,H6)</f>
        <v>80</v>
      </c>
      <c r="N6">
        <f t="shared" ref="N6:N9" si="3">SUM(D6,I6)</f>
        <v>24</v>
      </c>
      <c r="O6" s="5">
        <f t="shared" ref="O6:O9" si="4">L6/J6*100</f>
        <v>35.403726708074537</v>
      </c>
      <c r="P6" s="5">
        <f t="shared" ref="P6:P9" si="5">M6/J6*100</f>
        <v>49.689440993788821</v>
      </c>
      <c r="Q6" s="5">
        <f t="shared" ref="Q6:Q9" si="6">N6/J6*100</f>
        <v>14.906832298136646</v>
      </c>
    </row>
    <row r="7" spans="1:17">
      <c r="A7">
        <v>3</v>
      </c>
      <c r="B7">
        <v>10</v>
      </c>
      <c r="C7">
        <v>48</v>
      </c>
      <c r="D7">
        <v>19</v>
      </c>
      <c r="G7">
        <v>13</v>
      </c>
      <c r="H7">
        <v>38</v>
      </c>
      <c r="I7">
        <v>20</v>
      </c>
      <c r="J7">
        <f t="shared" si="0"/>
        <v>148</v>
      </c>
      <c r="L7">
        <f t="shared" si="1"/>
        <v>23</v>
      </c>
      <c r="M7">
        <f t="shared" si="2"/>
        <v>86</v>
      </c>
      <c r="N7">
        <f t="shared" si="3"/>
        <v>39</v>
      </c>
      <c r="O7" s="5">
        <f t="shared" si="4"/>
        <v>15.54054054054054</v>
      </c>
      <c r="P7" s="5">
        <f t="shared" si="5"/>
        <v>58.108108108108105</v>
      </c>
      <c r="Q7" s="5">
        <f t="shared" si="6"/>
        <v>26.351351351351347</v>
      </c>
    </row>
    <row r="8" spans="1:17">
      <c r="A8">
        <v>4</v>
      </c>
      <c r="B8">
        <v>40</v>
      </c>
      <c r="C8">
        <v>87</v>
      </c>
      <c r="D8">
        <v>43</v>
      </c>
      <c r="G8">
        <v>23</v>
      </c>
      <c r="H8">
        <v>76</v>
      </c>
      <c r="I8">
        <v>29</v>
      </c>
      <c r="J8">
        <f t="shared" si="0"/>
        <v>298</v>
      </c>
      <c r="L8">
        <f t="shared" si="1"/>
        <v>63</v>
      </c>
      <c r="M8">
        <f t="shared" si="2"/>
        <v>163</v>
      </c>
      <c r="N8">
        <f t="shared" si="3"/>
        <v>72</v>
      </c>
      <c r="O8" s="5">
        <f t="shared" si="4"/>
        <v>21.140939597315437</v>
      </c>
      <c r="P8" s="5">
        <f t="shared" si="5"/>
        <v>54.697986577181211</v>
      </c>
      <c r="Q8" s="5">
        <f t="shared" si="6"/>
        <v>24.161073825503358</v>
      </c>
    </row>
    <row r="9" spans="1:17">
      <c r="A9">
        <v>5</v>
      </c>
      <c r="B9">
        <v>37</v>
      </c>
      <c r="C9">
        <v>57</v>
      </c>
      <c r="D9">
        <v>34</v>
      </c>
      <c r="G9">
        <v>39</v>
      </c>
      <c r="H9">
        <v>52</v>
      </c>
      <c r="I9">
        <v>34</v>
      </c>
      <c r="J9">
        <f t="shared" si="0"/>
        <v>253</v>
      </c>
      <c r="L9">
        <f t="shared" si="1"/>
        <v>76</v>
      </c>
      <c r="M9">
        <f t="shared" si="2"/>
        <v>109</v>
      </c>
      <c r="N9">
        <f t="shared" si="3"/>
        <v>68</v>
      </c>
      <c r="O9" s="5">
        <f t="shared" si="4"/>
        <v>30.039525691699602</v>
      </c>
      <c r="P9" s="5">
        <f t="shared" si="5"/>
        <v>43.083003952569172</v>
      </c>
      <c r="Q9" s="5">
        <f t="shared" si="6"/>
        <v>26.877470355731226</v>
      </c>
    </row>
    <row r="12" spans="1:17">
      <c r="A12" s="1" t="s">
        <v>30</v>
      </c>
      <c r="B12" s="1"/>
      <c r="C12" s="1"/>
      <c r="D12" s="1"/>
      <c r="E12" s="1"/>
      <c r="F12" s="1"/>
      <c r="G12" s="1"/>
      <c r="H12" s="1"/>
      <c r="I12" s="1"/>
    </row>
    <row r="13" spans="1:17">
      <c r="A13" s="1"/>
      <c r="B13" s="1" t="s">
        <v>31</v>
      </c>
      <c r="C13" s="1"/>
      <c r="D13" s="1"/>
      <c r="E13" s="1"/>
      <c r="F13" s="1"/>
      <c r="G13" s="1" t="s">
        <v>32</v>
      </c>
      <c r="H13" s="1"/>
      <c r="I13" s="1"/>
    </row>
    <row r="14" spans="1:17">
      <c r="A14" s="1"/>
      <c r="B14" s="1" t="s">
        <v>27</v>
      </c>
      <c r="C14" s="1" t="s">
        <v>28</v>
      </c>
      <c r="D14" s="1" t="s">
        <v>29</v>
      </c>
      <c r="E14" s="1" t="s">
        <v>15</v>
      </c>
      <c r="F14" s="1"/>
      <c r="G14" s="1" t="s">
        <v>27</v>
      </c>
      <c r="H14" s="1" t="s">
        <v>28</v>
      </c>
      <c r="I14" s="1" t="s">
        <v>29</v>
      </c>
    </row>
    <row r="15" spans="1:17">
      <c r="A15" s="1" t="s">
        <v>33</v>
      </c>
      <c r="B15">
        <v>277</v>
      </c>
      <c r="C15">
        <v>558</v>
      </c>
      <c r="D15">
        <v>256</v>
      </c>
      <c r="E15">
        <v>1091</v>
      </c>
      <c r="G15">
        <v>272.75</v>
      </c>
      <c r="H15">
        <v>545.5</v>
      </c>
      <c r="I15">
        <v>272.75</v>
      </c>
    </row>
    <row r="17" spans="1:2">
      <c r="B17" s="1" t="s">
        <v>37</v>
      </c>
    </row>
    <row r="18" spans="1:2">
      <c r="A18" s="2" t="s">
        <v>21</v>
      </c>
      <c r="B18">
        <v>0.50124976003144028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5B</vt:lpstr>
      <vt:lpstr>Fig 8A</vt:lpstr>
      <vt:lpstr>Fig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</dc:creator>
  <cp:lastModifiedBy>Courtney</cp:lastModifiedBy>
  <dcterms:created xsi:type="dcterms:W3CDTF">2021-06-11T18:06:29Z</dcterms:created>
  <dcterms:modified xsi:type="dcterms:W3CDTF">2021-06-12T18:28:45Z</dcterms:modified>
</cp:coreProperties>
</file>