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8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<sst xmlns="http://schemas.openxmlformats.org/spreadsheetml/2006/main" count="111" uniqueCount="60">
  <si>
    <t>cell #</t>
  </si>
  <si>
    <t>Cell type</t>
  </si>
  <si>
    <r>
      <t>D</t>
    </r>
    <r>
      <rPr>
        <b/>
        <sz val="10"/>
        <rFont val="Arial"/>
        <family val="2"/>
      </rPr>
      <t>R Ctrl</t>
    </r>
  </si>
  <si>
    <r>
      <t>D</t>
    </r>
    <r>
      <rPr>
        <b/>
        <sz val="10"/>
        <rFont val="Arial"/>
        <family val="2"/>
      </rPr>
      <t>R Pina</t>
    </r>
  </si>
  <si>
    <r>
      <t>D</t>
    </r>
    <r>
      <rPr>
        <b/>
        <sz val="10"/>
        <rFont val="Arial"/>
        <family val="2"/>
      </rPr>
      <t>R Diazo</t>
    </r>
  </si>
  <si>
    <r>
      <t>D</t>
    </r>
    <r>
      <rPr>
        <b/>
        <sz val="10"/>
        <rFont val="Arial"/>
        <family val="2"/>
      </rPr>
      <t>R Tolbut</t>
    </r>
  </si>
  <si>
    <r>
      <t>D</t>
    </r>
    <r>
      <rPr>
        <b/>
        <sz val="10"/>
        <rFont val="Arial"/>
        <family val="0"/>
      </rPr>
      <t>I Ctrl (pA)</t>
    </r>
  </si>
  <si>
    <r>
      <t>D</t>
    </r>
    <r>
      <rPr>
        <b/>
        <sz val="10"/>
        <rFont val="Arial"/>
        <family val="2"/>
      </rPr>
      <t>I Pina (pA)</t>
    </r>
  </si>
  <si>
    <r>
      <t>D</t>
    </r>
    <r>
      <rPr>
        <b/>
        <sz val="10"/>
        <rFont val="Arial"/>
        <family val="2"/>
      </rPr>
      <t>I Diazo (pA)</t>
    </r>
  </si>
  <si>
    <r>
      <t>D</t>
    </r>
    <r>
      <rPr>
        <b/>
        <sz val="10"/>
        <rFont val="Arial"/>
        <family val="2"/>
      </rPr>
      <t>I Tolbut (pA)</t>
    </r>
  </si>
  <si>
    <t>AK060</t>
  </si>
  <si>
    <t>AK064</t>
  </si>
  <si>
    <t>AK066</t>
  </si>
  <si>
    <t>AK100</t>
  </si>
  <si>
    <t>AK103</t>
  </si>
  <si>
    <t>AK217</t>
  </si>
  <si>
    <t>AK218</t>
  </si>
  <si>
    <t>AK219</t>
  </si>
  <si>
    <t>RS</t>
  </si>
  <si>
    <t>AK239</t>
  </si>
  <si>
    <t>AK265</t>
  </si>
  <si>
    <t>AK266</t>
  </si>
  <si>
    <t>AK267</t>
  </si>
  <si>
    <t>AK269</t>
  </si>
  <si>
    <t>AK270</t>
  </si>
  <si>
    <t>IB</t>
  </si>
  <si>
    <t>AK271</t>
  </si>
  <si>
    <t>AK272</t>
  </si>
  <si>
    <t>AK273</t>
  </si>
  <si>
    <t>TG176</t>
  </si>
  <si>
    <t>mean</t>
  </si>
  <si>
    <t>s.e.m.</t>
  </si>
  <si>
    <r>
      <t>D</t>
    </r>
    <r>
      <rPr>
        <b/>
        <sz val="10"/>
        <color indexed="8"/>
        <rFont val="Arial"/>
        <family val="2"/>
      </rPr>
      <t>R (%)</t>
    </r>
  </si>
  <si>
    <r>
      <t>D</t>
    </r>
    <r>
      <rPr>
        <b/>
        <sz val="10"/>
        <color indexed="8"/>
        <rFont val="Arial"/>
        <family val="2"/>
      </rPr>
      <t>I (pA)</t>
    </r>
  </si>
  <si>
    <t>n=</t>
  </si>
  <si>
    <t>sd</t>
  </si>
  <si>
    <t>Shapiro-Wilk Test (Normality)</t>
  </si>
  <si>
    <t>W</t>
  </si>
  <si>
    <t>p value</t>
  </si>
  <si>
    <t>Ctrl</t>
  </si>
  <si>
    <t>N/A</t>
  </si>
  <si>
    <t>Pina</t>
  </si>
  <si>
    <t>Diazo</t>
  </si>
  <si>
    <t>Tolbut</t>
  </si>
  <si>
    <t>Friedman's ANOVA</t>
  </si>
  <si>
    <t xml:space="preserve">  Chi² ANOVA (N = 18, DoF = 3) =</t>
  </si>
  <si>
    <t xml:space="preserve">  p = </t>
  </si>
  <si>
    <t>*</t>
  </si>
  <si>
    <t>**</t>
  </si>
  <si>
    <t>***</t>
  </si>
  <si>
    <t>Dunn's test (uncorrected)</t>
  </si>
  <si>
    <t>Dunn's test  (uncorrected)</t>
  </si>
  <si>
    <r>
      <t>k \</t>
    </r>
    <r>
      <rPr>
        <b/>
        <sz val="10"/>
        <rFont val="Symbol"/>
        <family val="1"/>
      </rPr>
      <t xml:space="preserve"> a</t>
    </r>
    <r>
      <rPr>
        <b/>
        <sz val="10"/>
        <rFont val="Arial"/>
        <family val="2"/>
      </rPr>
      <t>=</t>
    </r>
  </si>
  <si>
    <t>Comparison</t>
  </si>
  <si>
    <t>Rank sum diff.</t>
  </si>
  <si>
    <t>Individual p value</t>
  </si>
  <si>
    <t>Adapt. Sst</t>
  </si>
  <si>
    <t>Burst. Vip</t>
  </si>
  <si>
    <t>Adapt. Npy</t>
  </si>
  <si>
    <t>FS-Pvalb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</si>
</sst>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_-* #,##0.0\ _€_-;\-* #,##0.0\ _€_-;_-* &quot;-&quot;??\ _€_-;_-@_-"/>
    <numFmt numFmtId="167" formatCode="0.000000"/>
    <numFmt numFmtId="168" formatCode="_-* #,##0.00000\ _€_-;\-* #,##0.00000\ _€_-;_-* &quot;-&quot;??\ _€_-;_-@_-"/>
    <numFmt numFmtId="169" formatCode="0.0000E+00"/>
    <numFmt numFmtId="170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Symbol"/>
      <family val="1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0"/>
    </font>
    <font>
      <b/>
      <i/>
      <sz val="10"/>
      <color indexed="11"/>
      <name val="Arial"/>
      <family val="2"/>
    </font>
    <font>
      <b/>
      <i/>
      <sz val="10"/>
      <color indexed="4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1"/>
      <name val="Arial"/>
      <family val="2"/>
    </font>
    <font>
      <b/>
      <i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2" fillId="0" borderId="1" xfId="19" applyNumberFormat="1" applyFont="1" applyBorder="1" applyAlignment="1">
      <alignment vertical="center"/>
    </xf>
    <xf numFmtId="164" fontId="2" fillId="3" borderId="1" xfId="19" applyNumberFormat="1" applyFont="1" applyFill="1" applyBorder="1" applyAlignment="1">
      <alignment vertical="center"/>
    </xf>
    <xf numFmtId="164" fontId="2" fillId="4" borderId="1" xfId="19" applyNumberFormat="1" applyFont="1" applyFill="1" applyBorder="1" applyAlignment="1">
      <alignment vertical="center"/>
    </xf>
    <xf numFmtId="164" fontId="2" fillId="5" borderId="1" xfId="19" applyNumberFormat="1" applyFont="1" applyFill="1" applyBorder="1" applyAlignment="1">
      <alignment vertical="center"/>
    </xf>
    <xf numFmtId="164" fontId="2" fillId="6" borderId="1" xfId="19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vertical="center"/>
    </xf>
    <xf numFmtId="1" fontId="2" fillId="5" borderId="1" xfId="0" applyNumberFormat="1" applyFont="1" applyFill="1" applyBorder="1" applyAlignment="1">
      <alignment vertical="center"/>
    </xf>
    <xf numFmtId="0" fontId="1" fillId="6" borderId="2" xfId="0" applyFont="1" applyFill="1" applyBorder="1" applyAlignment="1">
      <alignment horizontal="left" vertical="center"/>
    </xf>
    <xf numFmtId="164" fontId="1" fillId="6" borderId="2" xfId="19" applyNumberFormat="1" applyFont="1" applyFill="1" applyBorder="1" applyAlignment="1">
      <alignment vertical="center"/>
    </xf>
    <xf numFmtId="164" fontId="1" fillId="3" borderId="2" xfId="19" applyNumberFormat="1" applyFont="1" applyFill="1" applyBorder="1" applyAlignment="1">
      <alignment vertical="center"/>
    </xf>
    <xf numFmtId="164" fontId="1" fillId="4" borderId="1" xfId="19" applyNumberFormat="1" applyFont="1" applyFill="1" applyBorder="1" applyAlignment="1">
      <alignment vertical="center"/>
    </xf>
    <xf numFmtId="164" fontId="1" fillId="5" borderId="2" xfId="19" applyNumberFormat="1" applyFont="1" applyFill="1" applyBorder="1" applyAlignment="1">
      <alignment vertical="center"/>
    </xf>
    <xf numFmtId="165" fontId="1" fillId="6" borderId="1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5" borderId="1" xfId="0" applyNumberFormat="1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right" vertical="center"/>
    </xf>
    <xf numFmtId="164" fontId="4" fillId="7" borderId="1" xfId="19" applyNumberFormat="1" applyFont="1" applyFill="1" applyBorder="1" applyAlignment="1">
      <alignment horizontal="right" vertical="center"/>
    </xf>
    <xf numFmtId="164" fontId="4" fillId="8" borderId="1" xfId="19" applyNumberFormat="1" applyFont="1" applyFill="1" applyBorder="1" applyAlignment="1">
      <alignment vertical="center"/>
    </xf>
    <xf numFmtId="164" fontId="4" fillId="9" borderId="1" xfId="19" applyNumberFormat="1" applyFont="1" applyFill="1" applyBorder="1" applyAlignment="1">
      <alignment vertical="center"/>
    </xf>
    <xf numFmtId="164" fontId="4" fillId="10" borderId="1" xfId="19" applyNumberFormat="1" applyFont="1" applyFill="1" applyBorder="1" applyAlignment="1">
      <alignment vertical="center"/>
    </xf>
    <xf numFmtId="165" fontId="4" fillId="8" borderId="1" xfId="0" applyNumberFormat="1" applyFont="1" applyFill="1" applyBorder="1" applyAlignment="1">
      <alignment vertical="center"/>
    </xf>
    <xf numFmtId="166" fontId="4" fillId="9" borderId="1" xfId="15" applyNumberFormat="1" applyFont="1" applyFill="1" applyBorder="1" applyAlignment="1">
      <alignment vertical="center"/>
    </xf>
    <xf numFmtId="166" fontId="4" fillId="10" borderId="1" xfId="15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/>
    </xf>
    <xf numFmtId="167" fontId="6" fillId="11" borderId="3" xfId="0" applyNumberFormat="1" applyFont="1" applyFill="1" applyBorder="1" applyAlignment="1">
      <alignment horizontal="center" vertical="center"/>
    </xf>
    <xf numFmtId="167" fontId="6" fillId="11" borderId="5" xfId="0" applyNumberFormat="1" applyFont="1" applyFill="1" applyBorder="1" applyAlignment="1">
      <alignment horizontal="center" vertical="center"/>
    </xf>
    <xf numFmtId="167" fontId="6" fillId="11" borderId="3" xfId="0" applyNumberFormat="1" applyFont="1" applyFill="1" applyBorder="1" applyAlignment="1">
      <alignment horizontal="center" vertical="center"/>
    </xf>
    <xf numFmtId="167" fontId="6" fillId="11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11" borderId="8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164" fontId="1" fillId="0" borderId="10" xfId="19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164" fontId="1" fillId="0" borderId="12" xfId="19" applyNumberFormat="1" applyFont="1" applyBorder="1" applyAlignment="1">
      <alignment horizontal="center"/>
    </xf>
    <xf numFmtId="168" fontId="1" fillId="0" borderId="10" xfId="15" applyNumberFormat="1" applyFont="1" applyBorder="1" applyAlignment="1">
      <alignment vertical="center"/>
    </xf>
    <xf numFmtId="169" fontId="1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1" fillId="3" borderId="17" xfId="19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164" fontId="1" fillId="0" borderId="1" xfId="19" applyNumberFormat="1" applyFont="1" applyBorder="1" applyAlignment="1">
      <alignment horizontal="center"/>
    </xf>
    <xf numFmtId="168" fontId="1" fillId="3" borderId="17" xfId="15" applyNumberFormat="1" applyFont="1" applyFill="1" applyBorder="1" applyAlignment="1">
      <alignment vertical="center"/>
    </xf>
    <xf numFmtId="169" fontId="1" fillId="0" borderId="19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1" fillId="4" borderId="17" xfId="19" applyNumberFormat="1" applyFont="1" applyFill="1" applyBorder="1" applyAlignment="1">
      <alignment vertical="center"/>
    </xf>
    <xf numFmtId="168" fontId="1" fillId="4" borderId="17" xfId="15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64" fontId="1" fillId="5" borderId="22" xfId="19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/>
    </xf>
    <xf numFmtId="164" fontId="1" fillId="0" borderId="24" xfId="19" applyNumberFormat="1" applyFont="1" applyBorder="1" applyAlignment="1">
      <alignment horizontal="center"/>
    </xf>
    <xf numFmtId="168" fontId="1" fillId="5" borderId="22" xfId="15" applyNumberFormat="1" applyFont="1" applyFill="1" applyBorder="1" applyAlignment="1">
      <alignment vertical="center"/>
    </xf>
    <xf numFmtId="169" fontId="1" fillId="0" borderId="25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170" fontId="1" fillId="0" borderId="1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6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1" fillId="11" borderId="11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164" fontId="1" fillId="4" borderId="3" xfId="19" applyNumberFormat="1" applyFont="1" applyFill="1" applyBorder="1" applyAlignment="1">
      <alignment vertical="center"/>
    </xf>
    <xf numFmtId="164" fontId="1" fillId="5" borderId="34" xfId="19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/>
    </xf>
    <xf numFmtId="169" fontId="6" fillId="0" borderId="6" xfId="0" applyNumberFormat="1" applyFont="1" applyBorder="1" applyAlignment="1">
      <alignment horizontal="right" vertical="center"/>
    </xf>
    <xf numFmtId="164" fontId="1" fillId="5" borderId="10" xfId="19" applyNumberFormat="1" applyFont="1" applyFill="1" applyBorder="1" applyAlignment="1">
      <alignment vertical="center"/>
    </xf>
    <xf numFmtId="0" fontId="1" fillId="0" borderId="35" xfId="0" applyFont="1" applyBorder="1" applyAlignment="1">
      <alignment/>
    </xf>
    <xf numFmtId="164" fontId="1" fillId="0" borderId="36" xfId="19" applyNumberFormat="1" applyFont="1" applyBorder="1" applyAlignment="1">
      <alignment vertical="center"/>
    </xf>
    <xf numFmtId="164" fontId="1" fillId="4" borderId="25" xfId="19" applyNumberFormat="1" applyFont="1" applyFill="1" applyBorder="1" applyAlignment="1">
      <alignment vertical="center"/>
    </xf>
    <xf numFmtId="0" fontId="1" fillId="0" borderId="37" xfId="0" applyFont="1" applyBorder="1" applyAlignment="1">
      <alignment horizontal="center"/>
    </xf>
    <xf numFmtId="169" fontId="6" fillId="0" borderId="37" xfId="0" applyNumberFormat="1" applyFont="1" applyBorder="1" applyAlignment="1">
      <alignment horizontal="right" vertical="center"/>
    </xf>
    <xf numFmtId="164" fontId="1" fillId="4" borderId="34" xfId="19" applyNumberFormat="1" applyFont="1" applyFill="1" applyBorder="1" applyAlignment="1">
      <alignment vertical="center"/>
    </xf>
    <xf numFmtId="164" fontId="1" fillId="3" borderId="36" xfId="19" applyNumberFormat="1" applyFont="1" applyFill="1" applyBorder="1" applyAlignment="1">
      <alignment vertical="center"/>
    </xf>
    <xf numFmtId="164" fontId="1" fillId="5" borderId="17" xfId="19" applyNumberFormat="1" applyFont="1" applyFill="1" applyBorder="1" applyAlignment="1">
      <alignment vertical="center"/>
    </xf>
    <xf numFmtId="169" fontId="9" fillId="0" borderId="37" xfId="0" applyNumberFormat="1" applyFont="1" applyBorder="1" applyAlignment="1">
      <alignment horizontal="right" vertical="center"/>
    </xf>
    <xf numFmtId="164" fontId="1" fillId="3" borderId="8" xfId="19" applyNumberFormat="1" applyFont="1" applyFill="1" applyBorder="1" applyAlignment="1">
      <alignment vertical="center"/>
    </xf>
    <xf numFmtId="164" fontId="1" fillId="5" borderId="8" xfId="19" applyNumberFormat="1" applyFont="1" applyFill="1" applyBorder="1" applyAlignment="1">
      <alignment vertical="center"/>
    </xf>
    <xf numFmtId="164" fontId="1" fillId="0" borderId="17" xfId="19" applyNumberFormat="1" applyFont="1" applyBorder="1" applyAlignment="1">
      <alignment vertical="center"/>
    </xf>
    <xf numFmtId="0" fontId="1" fillId="0" borderId="36" xfId="0" applyFont="1" applyBorder="1" applyAlignment="1">
      <alignment/>
    </xf>
    <xf numFmtId="0" fontId="1" fillId="11" borderId="38" xfId="0" applyFont="1" applyFill="1" applyBorder="1" applyAlignment="1">
      <alignment/>
    </xf>
    <xf numFmtId="0" fontId="1" fillId="11" borderId="8" xfId="0" applyFont="1" applyFill="1" applyBorder="1" applyAlignment="1">
      <alignment/>
    </xf>
    <xf numFmtId="164" fontId="1" fillId="0" borderId="8" xfId="19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169" fontId="6" fillId="0" borderId="7" xfId="0" applyNumberFormat="1" applyFont="1" applyBorder="1" applyAlignment="1">
      <alignment horizontal="right" vertical="center"/>
    </xf>
    <xf numFmtId="164" fontId="1" fillId="0" borderId="22" xfId="19" applyNumberFormat="1" applyFont="1" applyBorder="1" applyAlignment="1">
      <alignment vertical="center"/>
    </xf>
    <xf numFmtId="164" fontId="1" fillId="3" borderId="34" xfId="19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K5" sqref="K5"/>
    </sheetView>
  </sheetViews>
  <sheetFormatPr defaultColWidth="11.421875" defaultRowHeight="12.75"/>
  <cols>
    <col min="7" max="7" width="30.28125" style="0" bestFit="1" customWidth="1"/>
    <col min="8" max="8" width="17.421875" style="0" bestFit="1" customWidth="1"/>
    <col min="10" max="10" width="13.28125" style="0" bestFit="1" customWidth="1"/>
    <col min="12" max="12" width="30.28125" style="0" bestFit="1" customWidth="1"/>
    <col min="13" max="13" width="17.421875" style="0" bestFit="1" customWidth="1"/>
  </cols>
  <sheetData>
    <row r="1" spans="1:10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4" t="s">
        <v>7</v>
      </c>
      <c r="I1" s="8" t="s">
        <v>8</v>
      </c>
      <c r="J1" s="9" t="s">
        <v>9</v>
      </c>
    </row>
    <row r="2" spans="1:10" ht="12.75">
      <c r="A2" s="10" t="s">
        <v>10</v>
      </c>
      <c r="B2" s="115" t="s">
        <v>56</v>
      </c>
      <c r="C2" s="11">
        <v>0</v>
      </c>
      <c r="D2" s="12">
        <v>0.01963198975941705</v>
      </c>
      <c r="E2" s="13">
        <v>-0.25133099608631937</v>
      </c>
      <c r="F2" s="14">
        <v>0.1425089330883404</v>
      </c>
      <c r="G2" s="15">
        <f aca="true" t="shared" si="0" ref="G2:G19">C2-$P2</f>
        <v>0</v>
      </c>
      <c r="H2" s="16">
        <v>7.642005264759039</v>
      </c>
      <c r="I2" s="17">
        <v>44.5641873677571</v>
      </c>
      <c r="J2" s="18">
        <v>7.208742419878616</v>
      </c>
    </row>
    <row r="3" spans="1:10" ht="12.75">
      <c r="A3" s="10" t="s">
        <v>11</v>
      </c>
      <c r="B3" s="116" t="s">
        <v>57</v>
      </c>
      <c r="C3" s="11">
        <v>0</v>
      </c>
      <c r="D3" s="12">
        <v>-0.06206683671015561</v>
      </c>
      <c r="E3" s="13">
        <v>-0.5443479090447536</v>
      </c>
      <c r="F3" s="14">
        <v>-0.002736985124550134</v>
      </c>
      <c r="G3" s="15">
        <f t="shared" si="0"/>
        <v>0</v>
      </c>
      <c r="H3" s="16">
        <v>-14.157439351081843</v>
      </c>
      <c r="I3" s="17">
        <v>36.29071176052086</v>
      </c>
      <c r="J3" s="18">
        <v>-12.806595921516392</v>
      </c>
    </row>
    <row r="4" spans="1:10" ht="12.75">
      <c r="A4" s="10" t="s">
        <v>12</v>
      </c>
      <c r="B4" s="116" t="s">
        <v>57</v>
      </c>
      <c r="C4" s="11">
        <v>0</v>
      </c>
      <c r="D4" s="12">
        <v>-0.37966979621080826</v>
      </c>
      <c r="E4" s="13">
        <v>-0.5824065825204587</v>
      </c>
      <c r="F4" s="14">
        <v>-0.2183245747241675</v>
      </c>
      <c r="G4" s="15">
        <f t="shared" si="0"/>
        <v>0</v>
      </c>
      <c r="H4" s="16">
        <v>-34.03883282343548</v>
      </c>
      <c r="I4" s="17">
        <v>-14.967117786407465</v>
      </c>
      <c r="J4" s="18">
        <v>-26.413973967234284</v>
      </c>
    </row>
    <row r="5" spans="1:10" ht="12.75">
      <c r="A5" s="19" t="s">
        <v>13</v>
      </c>
      <c r="B5" s="117" t="s">
        <v>59</v>
      </c>
      <c r="C5" s="11">
        <v>0</v>
      </c>
      <c r="D5" s="12">
        <v>-0.017448950818040057</v>
      </c>
      <c r="E5" s="13">
        <v>-0.41530774619440836</v>
      </c>
      <c r="F5" s="14">
        <v>0.005540350651806926</v>
      </c>
      <c r="G5" s="15">
        <f t="shared" si="0"/>
        <v>0</v>
      </c>
      <c r="H5" s="16">
        <v>-0.5988915761312157</v>
      </c>
      <c r="I5" s="17">
        <v>148.47475814819302</v>
      </c>
      <c r="J5" s="18">
        <v>-3.8256975809733333</v>
      </c>
    </row>
    <row r="6" spans="1:10" ht="12.75">
      <c r="A6" s="20" t="s">
        <v>14</v>
      </c>
      <c r="B6" s="118" t="s">
        <v>58</v>
      </c>
      <c r="C6" s="11">
        <v>0</v>
      </c>
      <c r="D6" s="12">
        <v>-0.05931672293875033</v>
      </c>
      <c r="E6" s="13">
        <v>-0.46760042037741356</v>
      </c>
      <c r="F6" s="14">
        <v>0.14378716290628854</v>
      </c>
      <c r="G6" s="15">
        <f t="shared" si="0"/>
        <v>0</v>
      </c>
      <c r="H6" s="16">
        <v>6.101976051926584</v>
      </c>
      <c r="I6" s="17">
        <v>58.102442105611075</v>
      </c>
      <c r="J6" s="18">
        <v>-4.578573544820133</v>
      </c>
    </row>
    <row r="7" spans="1:10" ht="12.75">
      <c r="A7" s="19" t="s">
        <v>15</v>
      </c>
      <c r="B7" s="118" t="s">
        <v>58</v>
      </c>
      <c r="C7" s="11">
        <v>0</v>
      </c>
      <c r="D7" s="12">
        <v>0.03132473553352313</v>
      </c>
      <c r="E7" s="13">
        <v>-0.098729253409203</v>
      </c>
      <c r="F7" s="14">
        <v>0.18398710340143665</v>
      </c>
      <c r="G7" s="15">
        <f t="shared" si="0"/>
        <v>0</v>
      </c>
      <c r="H7" s="16">
        <v>3.0117257436116276</v>
      </c>
      <c r="I7" s="17">
        <v>20.776868820190415</v>
      </c>
      <c r="J7" s="18">
        <v>-4.749398549397803</v>
      </c>
    </row>
    <row r="8" spans="1:10" ht="12.75">
      <c r="A8" s="19" t="s">
        <v>16</v>
      </c>
      <c r="B8" s="118" t="s">
        <v>58</v>
      </c>
      <c r="C8" s="11">
        <v>0</v>
      </c>
      <c r="D8" s="12">
        <v>0.016643828705586713</v>
      </c>
      <c r="E8" s="13">
        <v>-0.00628517649552123</v>
      </c>
      <c r="F8" s="14">
        <v>0.21583462751929483</v>
      </c>
      <c r="G8" s="15">
        <f t="shared" si="0"/>
        <v>0</v>
      </c>
      <c r="H8" s="16">
        <v>-0.9416186014810961</v>
      </c>
      <c r="I8" s="17">
        <v>6.731609026590984</v>
      </c>
      <c r="J8" s="18">
        <v>-0.4334195454915104</v>
      </c>
    </row>
    <row r="9" spans="1:10" ht="12.75">
      <c r="A9" s="19" t="s">
        <v>17</v>
      </c>
      <c r="B9" s="2" t="s">
        <v>18</v>
      </c>
      <c r="C9" s="11">
        <v>0</v>
      </c>
      <c r="D9" s="12">
        <v>-0.017141259015578492</v>
      </c>
      <c r="E9" s="13">
        <v>0.007275052645974975</v>
      </c>
      <c r="F9" s="14">
        <v>0.19881026218895773</v>
      </c>
      <c r="G9" s="15">
        <f t="shared" si="0"/>
        <v>0</v>
      </c>
      <c r="H9" s="16">
        <v>3.070145924886077</v>
      </c>
      <c r="I9" s="17">
        <v>5.846625010172517</v>
      </c>
      <c r="J9" s="18">
        <v>-3.230330785115555</v>
      </c>
    </row>
    <row r="10" spans="1:10" ht="12.75">
      <c r="A10" s="19" t="s">
        <v>19</v>
      </c>
      <c r="B10" s="115" t="s">
        <v>56</v>
      </c>
      <c r="C10" s="11">
        <v>0</v>
      </c>
      <c r="D10" s="12">
        <v>-0.008201346428452622</v>
      </c>
      <c r="E10" s="13">
        <v>-0.334395699071722</v>
      </c>
      <c r="F10" s="14">
        <v>-0.03252025100240704</v>
      </c>
      <c r="G10" s="15">
        <f t="shared" si="0"/>
        <v>0</v>
      </c>
      <c r="H10" s="16">
        <v>0.6400078535079965</v>
      </c>
      <c r="I10" s="17">
        <v>13.967912872632317</v>
      </c>
      <c r="J10" s="18">
        <v>-2.5158296227455135</v>
      </c>
    </row>
    <row r="11" spans="1:10" ht="12.75">
      <c r="A11" s="19" t="s">
        <v>20</v>
      </c>
      <c r="B11" s="118" t="s">
        <v>58</v>
      </c>
      <c r="C11" s="11">
        <v>0</v>
      </c>
      <c r="D11" s="12">
        <v>0.026216184626812217</v>
      </c>
      <c r="E11" s="13">
        <v>-0.404565528473048</v>
      </c>
      <c r="F11" s="14">
        <v>0.23689400452985276</v>
      </c>
      <c r="G11" s="15">
        <f t="shared" si="0"/>
        <v>0</v>
      </c>
      <c r="H11" s="16">
        <v>-0.6628554066022119</v>
      </c>
      <c r="I11" s="17">
        <v>97.07187048594118</v>
      </c>
      <c r="J11" s="18">
        <v>3.206574598948153</v>
      </c>
    </row>
    <row r="12" spans="1:10" ht="12.75">
      <c r="A12" s="19" t="s">
        <v>21</v>
      </c>
      <c r="B12" s="2" t="s">
        <v>18</v>
      </c>
      <c r="C12" s="11">
        <v>0</v>
      </c>
      <c r="D12" s="12">
        <v>-0.2705802784950443</v>
      </c>
      <c r="E12" s="13">
        <v>-0.3501280012288854</v>
      </c>
      <c r="F12" s="14">
        <v>1.1136087237433656</v>
      </c>
      <c r="G12" s="15">
        <f t="shared" si="0"/>
        <v>0</v>
      </c>
      <c r="H12" s="16">
        <v>45.06185340881347</v>
      </c>
      <c r="I12" s="17">
        <v>54.01124636332171</v>
      </c>
      <c r="J12" s="18">
        <v>-36.728854139645875</v>
      </c>
    </row>
    <row r="13" spans="1:10" ht="12.75">
      <c r="A13" s="19" t="s">
        <v>22</v>
      </c>
      <c r="B13" s="118" t="s">
        <v>58</v>
      </c>
      <c r="C13" s="11">
        <v>0</v>
      </c>
      <c r="D13" s="12">
        <v>-0.03030771002510387</v>
      </c>
      <c r="E13" s="13">
        <v>-0.36905104778091247</v>
      </c>
      <c r="F13" s="14">
        <v>0.22440515694148755</v>
      </c>
      <c r="G13" s="15">
        <f t="shared" si="0"/>
        <v>0</v>
      </c>
      <c r="H13" s="16">
        <v>11.550481001536067</v>
      </c>
      <c r="I13" s="17">
        <v>78.99529059727988</v>
      </c>
      <c r="J13" s="18">
        <v>3.609733104705832</v>
      </c>
    </row>
    <row r="14" spans="1:10" ht="12.75">
      <c r="A14" s="19" t="s">
        <v>23</v>
      </c>
      <c r="B14" s="119" t="s">
        <v>18</v>
      </c>
      <c r="C14" s="11">
        <v>0</v>
      </c>
      <c r="D14" s="12">
        <v>-0.300931804000524</v>
      </c>
      <c r="E14" s="13">
        <v>-0.41984423027917434</v>
      </c>
      <c r="F14" s="14">
        <v>0.05261237082250448</v>
      </c>
      <c r="G14" s="15">
        <f t="shared" si="0"/>
        <v>0</v>
      </c>
      <c r="H14" s="16">
        <v>12.875179290771477</v>
      </c>
      <c r="I14" s="17">
        <v>12.822761535644524</v>
      </c>
      <c r="J14" s="18">
        <v>-17.861351013183587</v>
      </c>
    </row>
    <row r="15" spans="1:10" ht="12.75">
      <c r="A15" s="19" t="s">
        <v>24</v>
      </c>
      <c r="B15" s="21" t="s">
        <v>25</v>
      </c>
      <c r="C15" s="11">
        <v>0</v>
      </c>
      <c r="D15" s="12">
        <v>-0.5042044195775365</v>
      </c>
      <c r="E15" s="13">
        <v>-0.6433628680009182</v>
      </c>
      <c r="F15" s="14">
        <v>0.03188481202590945</v>
      </c>
      <c r="G15" s="15">
        <f t="shared" si="0"/>
        <v>0</v>
      </c>
      <c r="H15" s="16">
        <v>21.56739063262941</v>
      </c>
      <c r="I15" s="17">
        <v>34.53328533172608</v>
      </c>
      <c r="J15" s="18">
        <v>0.03846759796144639</v>
      </c>
    </row>
    <row r="16" spans="1:10" ht="12.75">
      <c r="A16" s="19" t="s">
        <v>26</v>
      </c>
      <c r="B16" s="117" t="s">
        <v>59</v>
      </c>
      <c r="C16" s="11">
        <v>0</v>
      </c>
      <c r="D16" s="12">
        <v>-0.03170570113278182</v>
      </c>
      <c r="E16" s="13">
        <v>-0.22840005047326237</v>
      </c>
      <c r="F16" s="14">
        <v>0.2790263872345914</v>
      </c>
      <c r="G16" s="15">
        <f t="shared" si="0"/>
        <v>0</v>
      </c>
      <c r="H16" s="16">
        <v>5.0417734781900805</v>
      </c>
      <c r="I16" s="17">
        <v>32.63804372151668</v>
      </c>
      <c r="J16" s="18">
        <v>-20.738365809122747</v>
      </c>
    </row>
    <row r="17" spans="1:10" ht="12.75">
      <c r="A17" s="19" t="s">
        <v>27</v>
      </c>
      <c r="B17" s="115" t="s">
        <v>56</v>
      </c>
      <c r="C17" s="11">
        <v>0</v>
      </c>
      <c r="D17" s="12">
        <v>-0.07199276580146514</v>
      </c>
      <c r="E17" s="13">
        <v>-0.5075341045970398</v>
      </c>
      <c r="F17" s="14">
        <v>0.26305984955395906</v>
      </c>
      <c r="G17" s="15">
        <f t="shared" si="0"/>
        <v>0</v>
      </c>
      <c r="H17" s="16">
        <v>10.804744084676116</v>
      </c>
      <c r="I17" s="17">
        <v>102.45797475178992</v>
      </c>
      <c r="J17" s="18">
        <v>13.242411295572936</v>
      </c>
    </row>
    <row r="18" spans="1:10" ht="12.75">
      <c r="A18" s="19" t="s">
        <v>28</v>
      </c>
      <c r="B18" s="118" t="s">
        <v>58</v>
      </c>
      <c r="C18" s="11">
        <v>0</v>
      </c>
      <c r="D18" s="12">
        <v>-0.03902982476921129</v>
      </c>
      <c r="E18" s="13">
        <v>-0.3680224621746476</v>
      </c>
      <c r="F18" s="14">
        <v>0.8275249846374603</v>
      </c>
      <c r="G18" s="15">
        <f t="shared" si="0"/>
        <v>0</v>
      </c>
      <c r="H18" s="16">
        <v>1.9901326497396</v>
      </c>
      <c r="I18" s="17">
        <v>48.95154317220052</v>
      </c>
      <c r="J18" s="18">
        <v>-0.3205401102701586</v>
      </c>
    </row>
    <row r="19" spans="1:10" ht="12.75">
      <c r="A19" s="19" t="s">
        <v>29</v>
      </c>
      <c r="B19" s="117" t="s">
        <v>59</v>
      </c>
      <c r="C19" s="11">
        <v>0</v>
      </c>
      <c r="D19" s="12">
        <v>-0.027162734618495096</v>
      </c>
      <c r="E19" s="13">
        <v>-0.23364277767117608</v>
      </c>
      <c r="F19" s="14">
        <v>0.020725268034816544</v>
      </c>
      <c r="G19" s="15">
        <f t="shared" si="0"/>
        <v>0</v>
      </c>
      <c r="H19" s="16">
        <v>-4.873367945353181</v>
      </c>
      <c r="I19" s="17">
        <v>29.056449254353822</v>
      </c>
      <c r="J19" s="18">
        <v>-12.55064233144126</v>
      </c>
    </row>
    <row r="20" spans="2:10" ht="12.75">
      <c r="B20" s="22" t="s">
        <v>30</v>
      </c>
      <c r="C20" s="23">
        <v>0</v>
      </c>
      <c r="D20" s="24">
        <f aca="true" t="shared" si="1" ref="D20:J20">AVERAGE(D2:D19)</f>
        <v>-0.09588574510647825</v>
      </c>
      <c r="E20" s="25">
        <f t="shared" si="1"/>
        <v>-0.3454266556240494</v>
      </c>
      <c r="F20" s="26">
        <f t="shared" si="1"/>
        <v>0.20481267702383044</v>
      </c>
      <c r="G20" s="22">
        <f t="shared" si="1"/>
        <v>0</v>
      </c>
      <c r="H20" s="27">
        <f t="shared" si="1"/>
        <v>4.115800537831252</v>
      </c>
      <c r="I20" s="28">
        <f t="shared" si="1"/>
        <v>45.018136807724176</v>
      </c>
      <c r="J20" s="29">
        <f t="shared" si="1"/>
        <v>-6.635980216882842</v>
      </c>
    </row>
    <row r="21" spans="2:10" ht="12.75">
      <c r="B21" s="22" t="s">
        <v>31</v>
      </c>
      <c r="C21" s="23">
        <v>0</v>
      </c>
      <c r="D21" s="24">
        <f aca="true" t="shared" si="2" ref="D21:J21">STDEV(D2:D19)/(SQRT(COUNT(D2:D19)-1))</f>
        <v>0.037957666415279305</v>
      </c>
      <c r="E21" s="25">
        <f t="shared" si="2"/>
        <v>0.04464979096442403</v>
      </c>
      <c r="F21" s="26">
        <f t="shared" si="2"/>
        <v>0.07526899794219429</v>
      </c>
      <c r="G21" s="22">
        <f t="shared" si="2"/>
        <v>0</v>
      </c>
      <c r="H21" s="27">
        <f t="shared" si="2"/>
        <v>3.782660616007641</v>
      </c>
      <c r="I21" s="28">
        <f t="shared" si="2"/>
        <v>9.828166339337717</v>
      </c>
      <c r="J21" s="29">
        <f t="shared" si="2"/>
        <v>3.0284361991921123</v>
      </c>
    </row>
    <row r="22" ht="13.5" thickBot="1"/>
    <row r="23" spans="1:13" ht="13.5" thickBot="1">
      <c r="A23" s="30"/>
      <c r="B23" s="1"/>
      <c r="C23" s="1"/>
      <c r="D23" s="31" t="s">
        <v>32</v>
      </c>
      <c r="E23" s="32"/>
      <c r="F23" s="32"/>
      <c r="G23" s="32"/>
      <c r="H23" s="33"/>
      <c r="I23" s="31" t="s">
        <v>33</v>
      </c>
      <c r="J23" s="34"/>
      <c r="K23" s="34"/>
      <c r="L23" s="34"/>
      <c r="M23" s="35"/>
    </row>
    <row r="24" spans="1:13" ht="13.5" thickBot="1">
      <c r="A24" s="30"/>
      <c r="B24" s="1"/>
      <c r="C24" s="36" t="s">
        <v>34</v>
      </c>
      <c r="D24" s="36" t="s">
        <v>30</v>
      </c>
      <c r="E24" s="36" t="s">
        <v>35</v>
      </c>
      <c r="F24" s="36" t="s">
        <v>31</v>
      </c>
      <c r="G24" s="37" t="s">
        <v>36</v>
      </c>
      <c r="H24" s="38"/>
      <c r="I24" s="36" t="s">
        <v>30</v>
      </c>
      <c r="J24" s="36" t="s">
        <v>35</v>
      </c>
      <c r="K24" s="36" t="s">
        <v>31</v>
      </c>
      <c r="L24" s="39" t="s">
        <v>36</v>
      </c>
      <c r="M24" s="40"/>
    </row>
    <row r="25" spans="1:13" ht="13.5" thickBot="1">
      <c r="A25" s="41"/>
      <c r="B25" s="42"/>
      <c r="C25" s="43"/>
      <c r="D25" s="43"/>
      <c r="E25" s="43"/>
      <c r="F25" s="43"/>
      <c r="G25" s="44" t="s">
        <v>37</v>
      </c>
      <c r="H25" s="44" t="s">
        <v>38</v>
      </c>
      <c r="I25" s="43"/>
      <c r="J25" s="43"/>
      <c r="K25" s="43"/>
      <c r="L25" s="44" t="s">
        <v>37</v>
      </c>
      <c r="M25" s="44" t="s">
        <v>38</v>
      </c>
    </row>
    <row r="26" spans="1:13" ht="12.75">
      <c r="A26" s="45"/>
      <c r="B26" s="46" t="s">
        <v>39</v>
      </c>
      <c r="C26" s="47">
        <v>18</v>
      </c>
      <c r="D26" s="48">
        <v>0</v>
      </c>
      <c r="E26" s="48">
        <v>0</v>
      </c>
      <c r="F26" s="48">
        <v>0</v>
      </c>
      <c r="G26" s="49" t="s">
        <v>40</v>
      </c>
      <c r="H26" s="50">
        <v>0</v>
      </c>
      <c r="I26" s="51">
        <v>0</v>
      </c>
      <c r="J26" s="52">
        <v>0</v>
      </c>
      <c r="K26" s="52">
        <v>0</v>
      </c>
      <c r="L26" s="49" t="s">
        <v>40</v>
      </c>
      <c r="M26" s="50">
        <v>0</v>
      </c>
    </row>
    <row r="27" spans="1:13" ht="12.75">
      <c r="A27" s="53"/>
      <c r="B27" s="54" t="s">
        <v>41</v>
      </c>
      <c r="C27" s="55">
        <v>18</v>
      </c>
      <c r="D27" s="56">
        <v>-0.0958333333333333</v>
      </c>
      <c r="E27" s="56">
        <v>0.156580462307628</v>
      </c>
      <c r="F27" s="56">
        <v>0.037957666415279305</v>
      </c>
      <c r="G27" s="57">
        <v>0.73518</v>
      </c>
      <c r="H27" s="58">
        <f>0.00021</f>
        <v>0.00021</v>
      </c>
      <c r="I27" s="59">
        <v>4.115800537831269</v>
      </c>
      <c r="J27" s="60">
        <v>15.59630926566347</v>
      </c>
      <c r="K27" s="60">
        <v>3.782660616007641</v>
      </c>
      <c r="L27" s="57">
        <f>0.8925</f>
        <v>0.8925</v>
      </c>
      <c r="M27" s="58">
        <f>0.0426</f>
        <v>0.0426</v>
      </c>
    </row>
    <row r="28" spans="1:13" ht="12.75">
      <c r="A28" s="53"/>
      <c r="B28" s="61" t="s">
        <v>42</v>
      </c>
      <c r="C28" s="55">
        <v>18</v>
      </c>
      <c r="D28" s="56">
        <v>-0.34538888888888897</v>
      </c>
      <c r="E28" s="56">
        <v>0.184044795982132</v>
      </c>
      <c r="F28" s="56">
        <v>0.04464979096442403</v>
      </c>
      <c r="G28" s="62">
        <f>0.95661</f>
        <v>0.95661</v>
      </c>
      <c r="H28" s="58">
        <f>0.53765</f>
        <v>0.53765</v>
      </c>
      <c r="I28" s="59">
        <v>45.018136807724176</v>
      </c>
      <c r="J28" s="60">
        <v>40.52256792322948</v>
      </c>
      <c r="K28" s="60">
        <v>9.828166339337717</v>
      </c>
      <c r="L28" s="62">
        <f>0.92861</f>
        <v>0.92861</v>
      </c>
      <c r="M28" s="58">
        <f>0.18353</f>
        <v>0.18353</v>
      </c>
    </row>
    <row r="29" spans="1:13" ht="13.5" thickBot="1">
      <c r="A29" s="63"/>
      <c r="B29" s="64" t="s">
        <v>43</v>
      </c>
      <c r="C29" s="65">
        <v>18</v>
      </c>
      <c r="D29" s="66">
        <v>0.204944444444444</v>
      </c>
      <c r="E29" s="66">
        <v>0.310419540057763</v>
      </c>
      <c r="F29" s="66">
        <v>0.07526899794219429</v>
      </c>
      <c r="G29" s="67">
        <f>0.77899</f>
        <v>0.77899</v>
      </c>
      <c r="H29" s="68">
        <f>0.00078</f>
        <v>0.00078</v>
      </c>
      <c r="I29" s="69">
        <v>-6.635980216882839</v>
      </c>
      <c r="J29" s="70">
        <v>12.486562329713164</v>
      </c>
      <c r="K29" s="70">
        <v>3.0284361991921123</v>
      </c>
      <c r="L29" s="67">
        <f>0.93615</f>
        <v>0.93615</v>
      </c>
      <c r="M29" s="68">
        <f>0.2487</f>
        <v>0.2487</v>
      </c>
    </row>
    <row r="30" spans="1:13" ht="13.5" thickBot="1">
      <c r="A30" s="71"/>
      <c r="B30" s="71"/>
      <c r="C30" s="71"/>
      <c r="D30" s="72"/>
      <c r="E30" s="30"/>
      <c r="F30" s="71"/>
      <c r="G30" s="37" t="s">
        <v>44</v>
      </c>
      <c r="H30" s="38"/>
      <c r="I30" s="71"/>
      <c r="J30" s="71"/>
      <c r="K30" s="71"/>
      <c r="L30" s="37" t="s">
        <v>44</v>
      </c>
      <c r="M30" s="38"/>
    </row>
    <row r="31" spans="1:13" ht="12.75">
      <c r="A31" s="71"/>
      <c r="B31" s="71"/>
      <c r="C31" s="71"/>
      <c r="D31" s="72"/>
      <c r="E31" s="30"/>
      <c r="F31" s="71"/>
      <c r="G31" s="73" t="s">
        <v>45</v>
      </c>
      <c r="H31" s="74">
        <v>40.93333</v>
      </c>
      <c r="I31" s="71"/>
      <c r="J31" s="71"/>
      <c r="K31" s="71"/>
      <c r="L31" s="73" t="s">
        <v>45</v>
      </c>
      <c r="M31" s="74">
        <v>32.6648044692738</v>
      </c>
    </row>
    <row r="32" spans="1:13" ht="13.5" thickBot="1">
      <c r="A32" s="71"/>
      <c r="B32" s="71"/>
      <c r="C32" s="71"/>
      <c r="D32" s="72"/>
      <c r="E32" s="30"/>
      <c r="F32" s="71"/>
      <c r="G32" s="75" t="s">
        <v>46</v>
      </c>
      <c r="H32" s="68">
        <v>6.755601E-09</v>
      </c>
      <c r="I32" s="71"/>
      <c r="J32" s="71"/>
      <c r="K32" s="71"/>
      <c r="L32" s="75" t="s">
        <v>46</v>
      </c>
      <c r="M32" s="68">
        <v>3.79001154E-07</v>
      </c>
    </row>
    <row r="33" spans="1:13" ht="13.5" thickBot="1">
      <c r="A33" s="71"/>
      <c r="B33" s="76" t="s">
        <v>47</v>
      </c>
      <c r="C33" s="77" t="s">
        <v>48</v>
      </c>
      <c r="D33" s="78" t="s">
        <v>49</v>
      </c>
      <c r="E33" s="79"/>
      <c r="F33" s="79"/>
      <c r="G33" s="37" t="s">
        <v>50</v>
      </c>
      <c r="H33" s="38"/>
      <c r="I33" s="72"/>
      <c r="J33" s="79"/>
      <c r="K33" s="79"/>
      <c r="L33" s="37" t="s">
        <v>51</v>
      </c>
      <c r="M33" s="38"/>
    </row>
    <row r="34" spans="1:13" ht="13.5" thickBot="1">
      <c r="A34" s="80" t="s">
        <v>52</v>
      </c>
      <c r="B34" s="81">
        <v>0.05</v>
      </c>
      <c r="C34" s="82">
        <v>0.01</v>
      </c>
      <c r="D34" s="83">
        <v>0.001</v>
      </c>
      <c r="E34" s="84" t="s">
        <v>53</v>
      </c>
      <c r="F34" s="85"/>
      <c r="G34" s="86" t="s">
        <v>54</v>
      </c>
      <c r="H34" s="74" t="s">
        <v>55</v>
      </c>
      <c r="I34" s="72"/>
      <c r="J34" s="84" t="s">
        <v>53</v>
      </c>
      <c r="K34" s="85"/>
      <c r="L34" s="86" t="s">
        <v>54</v>
      </c>
      <c r="M34" s="74" t="s">
        <v>55</v>
      </c>
    </row>
    <row r="35" spans="1:13" ht="13.5" thickBot="1">
      <c r="A35" s="87">
        <v>1</v>
      </c>
      <c r="B35" s="88">
        <f>B$34/((COUNTA($A$35:$A$40)+1-$A35))</f>
        <v>0.008333333333333333</v>
      </c>
      <c r="C35" s="88">
        <f>C$34/((COUNTA($A$35:$A$40)+1-$A35))</f>
        <v>0.0016666666666666668</v>
      </c>
      <c r="D35" s="89">
        <f>D$34/((COUNTA($A$35:$A$40)+1-$A35))</f>
        <v>0.00016666666666666666</v>
      </c>
      <c r="E35" s="90" t="s">
        <v>42</v>
      </c>
      <c r="F35" s="91" t="s">
        <v>43</v>
      </c>
      <c r="G35" s="92">
        <v>-48</v>
      </c>
      <c r="H35" s="93">
        <v>5.76324E-10</v>
      </c>
      <c r="I35" s="72"/>
      <c r="J35" s="90" t="s">
        <v>42</v>
      </c>
      <c r="K35" s="94" t="s">
        <v>43</v>
      </c>
      <c r="L35" s="92">
        <v>42.5</v>
      </c>
      <c r="M35" s="93">
        <v>4.0945054E-08</v>
      </c>
    </row>
    <row r="36" spans="1:13" ht="13.5" thickBot="1">
      <c r="A36" s="95">
        <v>2</v>
      </c>
      <c r="B36" s="88">
        <f aca="true" t="shared" si="3" ref="B36:D40">B$34/((COUNTA($A$35:$A$40)+1-$A36))</f>
        <v>0.01</v>
      </c>
      <c r="C36" s="88">
        <f t="shared" si="3"/>
        <v>0.002</v>
      </c>
      <c r="D36" s="89">
        <f t="shared" si="3"/>
        <v>0.0002</v>
      </c>
      <c r="E36" s="96" t="s">
        <v>39</v>
      </c>
      <c r="F36" s="97" t="s">
        <v>42</v>
      </c>
      <c r="G36" s="98">
        <v>32</v>
      </c>
      <c r="H36" s="99">
        <v>3.6090232368E-05</v>
      </c>
      <c r="I36" s="72"/>
      <c r="J36" s="96" t="s">
        <v>39</v>
      </c>
      <c r="K36" s="100" t="s">
        <v>42</v>
      </c>
      <c r="L36" s="98">
        <v>-31.5</v>
      </c>
      <c r="M36" s="99">
        <v>4.7697368057E-05</v>
      </c>
    </row>
    <row r="37" spans="1:13" ht="13.5" thickBot="1">
      <c r="A37" s="95">
        <v>3</v>
      </c>
      <c r="B37" s="88">
        <f t="shared" si="3"/>
        <v>0.0125</v>
      </c>
      <c r="C37" s="88">
        <f t="shared" si="3"/>
        <v>0.0025</v>
      </c>
      <c r="D37" s="89">
        <f t="shared" si="3"/>
        <v>0.00025</v>
      </c>
      <c r="E37" s="101" t="s">
        <v>41</v>
      </c>
      <c r="F37" s="102" t="s">
        <v>43</v>
      </c>
      <c r="G37" s="98">
        <v>-28</v>
      </c>
      <c r="H37" s="103">
        <v>0.000300597607441</v>
      </c>
      <c r="I37" s="72"/>
      <c r="J37" s="101" t="s">
        <v>41</v>
      </c>
      <c r="K37" s="97" t="s">
        <v>42</v>
      </c>
      <c r="L37" s="98">
        <v>-26</v>
      </c>
      <c r="M37" s="103">
        <v>0.000789112989016</v>
      </c>
    </row>
    <row r="38" spans="1:13" ht="13.5" thickBot="1">
      <c r="A38" s="95">
        <v>4</v>
      </c>
      <c r="B38" s="88">
        <f t="shared" si="3"/>
        <v>0.016666666666666666</v>
      </c>
      <c r="C38" s="88">
        <f t="shared" si="3"/>
        <v>0.0033333333333333335</v>
      </c>
      <c r="D38" s="89">
        <f t="shared" si="3"/>
        <v>0.0003333333333333333</v>
      </c>
      <c r="E38" s="54" t="s">
        <v>41</v>
      </c>
      <c r="F38" s="100" t="s">
        <v>42</v>
      </c>
      <c r="G38" s="98">
        <v>20</v>
      </c>
      <c r="H38" s="99">
        <v>0.009823274507525</v>
      </c>
      <c r="I38" s="72"/>
      <c r="J38" s="104" t="s">
        <v>41</v>
      </c>
      <c r="K38" s="105" t="s">
        <v>43</v>
      </c>
      <c r="L38" s="98">
        <v>16.5</v>
      </c>
      <c r="M38" s="99">
        <v>0.033159987458877</v>
      </c>
    </row>
    <row r="39" spans="1:13" ht="13.5" thickBot="1">
      <c r="A39" s="95">
        <v>5</v>
      </c>
      <c r="B39" s="88">
        <f t="shared" si="3"/>
        <v>0.025</v>
      </c>
      <c r="C39" s="88">
        <f t="shared" si="3"/>
        <v>0.005</v>
      </c>
      <c r="D39" s="89">
        <f t="shared" si="3"/>
        <v>0.0005</v>
      </c>
      <c r="E39" s="106" t="s">
        <v>39</v>
      </c>
      <c r="F39" s="105" t="s">
        <v>43</v>
      </c>
      <c r="G39" s="98">
        <v>-16</v>
      </c>
      <c r="H39" s="99">
        <v>0.038867103812462</v>
      </c>
      <c r="I39" s="72"/>
      <c r="J39" s="106" t="s">
        <v>39</v>
      </c>
      <c r="K39" s="105" t="s">
        <v>43</v>
      </c>
      <c r="L39" s="98">
        <v>11</v>
      </c>
      <c r="M39" s="99">
        <v>0.155580347792207</v>
      </c>
    </row>
    <row r="40" spans="1:13" ht="13.5" thickBot="1">
      <c r="A40" s="107">
        <v>6</v>
      </c>
      <c r="B40" s="108">
        <f t="shared" si="3"/>
        <v>0.05</v>
      </c>
      <c r="C40" s="108">
        <f t="shared" si="3"/>
        <v>0.01</v>
      </c>
      <c r="D40" s="109">
        <f t="shared" si="3"/>
        <v>0.001</v>
      </c>
      <c r="E40" s="110" t="s">
        <v>39</v>
      </c>
      <c r="F40" s="104" t="s">
        <v>41</v>
      </c>
      <c r="G40" s="111">
        <v>12</v>
      </c>
      <c r="H40" s="112">
        <v>0.121335250358491</v>
      </c>
      <c r="I40" s="72"/>
      <c r="J40" s="113" t="s">
        <v>39</v>
      </c>
      <c r="K40" s="114" t="s">
        <v>41</v>
      </c>
      <c r="L40" s="111">
        <v>-5.5</v>
      </c>
      <c r="M40" s="112">
        <v>0.477675023985906</v>
      </c>
    </row>
  </sheetData>
  <mergeCells count="16">
    <mergeCell ref="E34:F34"/>
    <mergeCell ref="J34:K34"/>
    <mergeCell ref="G30:H30"/>
    <mergeCell ref="L30:M30"/>
    <mergeCell ref="G33:H33"/>
    <mergeCell ref="L33:M33"/>
    <mergeCell ref="D23:H23"/>
    <mergeCell ref="I23:M23"/>
    <mergeCell ref="C24:C25"/>
    <mergeCell ref="D24:D25"/>
    <mergeCell ref="E24:E25"/>
    <mergeCell ref="F24:F25"/>
    <mergeCell ref="G24:H24"/>
    <mergeCell ref="I24:I25"/>
    <mergeCell ref="J24:J25"/>
    <mergeCell ref="K24:K25"/>
  </mergeCells>
  <conditionalFormatting sqref="M35:M40 H35:H40">
    <cfRule type="cellIs" priority="1" dxfId="0" operator="lessThan" stopIfTrue="1">
      <formula>$D35</formula>
    </cfRule>
    <cfRule type="cellIs" priority="2" dxfId="1" operator="between" stopIfTrue="1">
      <formula>$D35</formula>
      <formula>$C35</formula>
    </cfRule>
    <cfRule type="cellIs" priority="3" dxfId="2" operator="between" stopIfTrue="1">
      <formula>$C35</formula>
      <formula>$B35</formula>
    </cfRule>
  </conditionalFormatting>
  <conditionalFormatting sqref="H26:H29 M26:M29 M32 H32">
    <cfRule type="cellIs" priority="4" dxfId="0" operator="lessThan" stopIfTrue="1">
      <formula>0.05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2021-11-04T14:23:38Z</dcterms:created>
  <dcterms:modified xsi:type="dcterms:W3CDTF">2021-11-04T14:25:23Z</dcterms:modified>
  <cp:category/>
  <cp:version/>
  <cp:contentType/>
  <cp:contentStatus/>
</cp:coreProperties>
</file>