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E6421AFA-7CBA-FD43-BB40-7C36EEE9A7E2}" xr6:coauthVersionLast="47" xr6:coauthVersionMax="47" xr10:uidLastSave="{00000000-0000-0000-0000-000000000000}"/>
  <bookViews>
    <workbookView xWindow="920" yWindow="500" windowWidth="25500" windowHeight="15180" activeTab="2" xr2:uid="{00000000-000D-0000-FFFF-FFFF00000000}"/>
  </bookViews>
  <sheets>
    <sheet name="intensity in the receiving cell" sheetId="4" r:id="rId1"/>
    <sheet name="intensity in the sending cells" sheetId="1" r:id="rId2"/>
    <sheet name="percent releas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N25" i="4" l="1"/>
  <c r="N24" i="4"/>
  <c r="N20" i="4"/>
  <c r="N19" i="4"/>
  <c r="O19" i="4" s="1"/>
  <c r="I30" i="4"/>
  <c r="I29" i="4"/>
  <c r="N15" i="4"/>
  <c r="N14" i="4"/>
  <c r="I25" i="4"/>
  <c r="I24" i="4"/>
  <c r="D25" i="4"/>
  <c r="D24" i="4"/>
  <c r="N10" i="4"/>
  <c r="N9" i="4"/>
  <c r="I20" i="4"/>
  <c r="I19" i="4"/>
  <c r="D20" i="4"/>
  <c r="D19" i="4"/>
  <c r="N5" i="4"/>
  <c r="N4" i="4"/>
  <c r="I15" i="4"/>
  <c r="I14" i="4"/>
  <c r="D15" i="4"/>
  <c r="D14" i="4"/>
  <c r="I10" i="4"/>
  <c r="D10" i="4"/>
  <c r="I9" i="4"/>
  <c r="D9" i="4"/>
  <c r="I5" i="4"/>
  <c r="D5" i="4"/>
  <c r="I4" i="4"/>
  <c r="D4" i="4"/>
  <c r="D4" i="1"/>
  <c r="J24" i="4" l="1"/>
  <c r="J9" i="4"/>
  <c r="J14" i="4"/>
  <c r="O24" i="4"/>
  <c r="O9" i="4"/>
  <c r="E14" i="4"/>
  <c r="J19" i="4"/>
  <c r="E24" i="4"/>
  <c r="J29" i="4"/>
  <c r="E19" i="4"/>
  <c r="E4" i="4"/>
  <c r="O4" i="4"/>
  <c r="O14" i="4"/>
  <c r="J4" i="4"/>
  <c r="E9" i="4"/>
  <c r="L14" i="2"/>
  <c r="K14" i="2"/>
  <c r="M12" i="2"/>
  <c r="M11" i="2"/>
  <c r="L12" i="2"/>
  <c r="L11" i="2"/>
  <c r="S4" i="4" l="1"/>
  <c r="S5" i="4"/>
  <c r="T5" i="4"/>
  <c r="T4" i="4"/>
  <c r="R4" i="4"/>
  <c r="R5" i="4"/>
  <c r="F108" i="2"/>
  <c r="G108" i="2" s="1"/>
  <c r="F107" i="2"/>
  <c r="G107" i="2" s="1"/>
  <c r="F102" i="2"/>
  <c r="G102" i="2" s="1"/>
  <c r="F101" i="2"/>
  <c r="G101" i="2" s="1"/>
  <c r="F96" i="2"/>
  <c r="G96" i="2" s="1"/>
  <c r="F95" i="2"/>
  <c r="G95" i="2" s="1"/>
  <c r="F89" i="2"/>
  <c r="G89" i="2" s="1"/>
  <c r="F90" i="2"/>
  <c r="G90" i="2" s="1"/>
  <c r="K12" i="2"/>
  <c r="F84" i="2"/>
  <c r="G84" i="2" s="1"/>
  <c r="F83" i="2"/>
  <c r="G83" i="2" s="1"/>
  <c r="F78" i="2"/>
  <c r="G78" i="2" s="1"/>
  <c r="F77" i="2"/>
  <c r="G77" i="2" s="1"/>
  <c r="F70" i="2"/>
  <c r="G70" i="2" s="1"/>
  <c r="F69" i="2"/>
  <c r="G69" i="2" s="1"/>
  <c r="F64" i="2"/>
  <c r="G64" i="2" s="1"/>
  <c r="F63" i="2"/>
  <c r="G63" i="2" s="1"/>
  <c r="F58" i="2"/>
  <c r="G58" i="2" s="1"/>
  <c r="F57" i="2"/>
  <c r="G57" i="2" s="1"/>
  <c r="F52" i="2"/>
  <c r="G52" i="2" s="1"/>
  <c r="F51" i="2"/>
  <c r="G51" i="2" s="1"/>
  <c r="F46" i="2"/>
  <c r="G46" i="2" s="1"/>
  <c r="F45" i="2"/>
  <c r="G45" i="2" s="1"/>
  <c r="F38" i="2"/>
  <c r="G38" i="2" s="1"/>
  <c r="F37" i="2"/>
  <c r="G37" i="2" s="1"/>
  <c r="F32" i="2"/>
  <c r="G32" i="2" s="1"/>
  <c r="F31" i="2"/>
  <c r="G31" i="2" s="1"/>
  <c r="F26" i="2"/>
  <c r="G26" i="2" s="1"/>
  <c r="F25" i="2"/>
  <c r="G25" i="2" s="1"/>
  <c r="F19" i="2"/>
  <c r="G19" i="2" s="1"/>
  <c r="F18" i="2"/>
  <c r="G18" i="2" s="1"/>
  <c r="F12" i="2"/>
  <c r="G12" i="2" s="1"/>
  <c r="F11" i="2"/>
  <c r="G11" i="2" s="1"/>
  <c r="F4" i="2"/>
  <c r="G4" i="2" s="1"/>
  <c r="F5" i="2"/>
  <c r="G5" i="2" s="1"/>
  <c r="G21" i="2" l="1"/>
  <c r="H18" i="2" s="1"/>
  <c r="G48" i="2"/>
  <c r="H45" i="2" s="1"/>
  <c r="G104" i="2"/>
  <c r="H101" i="2" s="1"/>
  <c r="G54" i="2"/>
  <c r="H51" i="2" s="1"/>
  <c r="G66" i="2"/>
  <c r="H63" i="2" s="1"/>
  <c r="G110" i="2"/>
  <c r="H107" i="2" s="1"/>
  <c r="G98" i="2"/>
  <c r="H95" i="2" s="1"/>
  <c r="G92" i="2"/>
  <c r="H89" i="2" s="1"/>
  <c r="G86" i="2"/>
  <c r="H83" i="2" s="1"/>
  <c r="G80" i="2"/>
  <c r="H77" i="2" s="1"/>
  <c r="G72" i="2"/>
  <c r="H69" i="2" s="1"/>
  <c r="G60" i="2"/>
  <c r="H57" i="2" s="1"/>
  <c r="G40" i="2"/>
  <c r="H37" i="2" s="1"/>
  <c r="G34" i="2"/>
  <c r="H31" i="2" s="1"/>
  <c r="G28" i="2"/>
  <c r="H25" i="2" s="1"/>
  <c r="G14" i="2"/>
  <c r="H11" i="2" s="1"/>
  <c r="K11" i="2"/>
  <c r="G7" i="2"/>
  <c r="H4" i="2" s="1"/>
  <c r="L8" i="1"/>
  <c r="L20" i="1"/>
  <c r="L16" i="1"/>
  <c r="L12" i="1"/>
  <c r="L4" i="1"/>
  <c r="Q5" i="1" l="1"/>
  <c r="Q4" i="1"/>
  <c r="H20" i="1"/>
  <c r="H16" i="1"/>
  <c r="H12" i="1"/>
  <c r="H8" i="1"/>
  <c r="D20" i="1"/>
  <c r="D16" i="1"/>
  <c r="D12" i="1"/>
  <c r="D8" i="1"/>
  <c r="H4" i="1"/>
  <c r="P5" i="1" l="1"/>
  <c r="P4" i="1"/>
  <c r="O5" i="1"/>
  <c r="O4" i="1"/>
</calcChain>
</file>

<file path=xl/sharedStrings.xml><?xml version="1.0" encoding="utf-8"?>
<sst xmlns="http://schemas.openxmlformats.org/spreadsheetml/2006/main" count="395" uniqueCount="39">
  <si>
    <t>area</t>
  </si>
  <si>
    <t>background</t>
  </si>
  <si>
    <t>average of receive1,2</t>
  </si>
  <si>
    <t>stdev</t>
  </si>
  <si>
    <t>whole pouch</t>
  </si>
  <si>
    <t>% release</t>
  </si>
  <si>
    <t>total intensity</t>
  </si>
  <si>
    <t>avg</t>
  </si>
  <si>
    <t>receiving cell region#1</t>
  </si>
  <si>
    <t>receiving cell region#2</t>
  </si>
  <si>
    <t>intensity</t>
  </si>
  <si>
    <t>intensity-background intensity</t>
  </si>
  <si>
    <t>Genotype:wgRF/wg+</t>
  </si>
  <si>
    <t>Genotype: wg+/wg+</t>
  </si>
  <si>
    <t>wgGal4&gt;Wg:GFP</t>
  </si>
  <si>
    <t>disc1</t>
  </si>
  <si>
    <t>disc2</t>
  </si>
  <si>
    <t>disc3</t>
  </si>
  <si>
    <t>disc4</t>
  </si>
  <si>
    <t>disc5</t>
  </si>
  <si>
    <t>disc6</t>
  </si>
  <si>
    <t>wgRF/wg+</t>
  </si>
  <si>
    <t>wg+/wg+</t>
  </si>
  <si>
    <t>wgGal4&gt;wg:GFP</t>
  </si>
  <si>
    <t>sending cell</t>
  </si>
  <si>
    <t>sample#1</t>
  </si>
  <si>
    <t>sample#2</t>
  </si>
  <si>
    <t>sample#3</t>
  </si>
  <si>
    <t>sample#4</t>
  </si>
  <si>
    <t>sample#5</t>
  </si>
  <si>
    <t>sample#6</t>
  </si>
  <si>
    <t>sending cells</t>
  </si>
  <si>
    <t>mean intensity</t>
  </si>
  <si>
    <t>receiving cell</t>
  </si>
  <si>
    <t>mean intensity minus background</t>
  </si>
  <si>
    <t>wgrf/wg+</t>
  </si>
  <si>
    <t>wgG4&gt;wg:GFP</t>
  </si>
  <si>
    <t>Figure 4B</t>
  </si>
  <si>
    <t>Figure 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</si>
</sst>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C999-5244-5A4B-B170-C25BD970E6F7}">
  <dimension ref="B1:T35"/>
  <sheetViews>
    <sheetView workbookViewId="0">
      <selection activeCell="Q1" sqref="Q1:Q1048576"/>
    </sheetView>
  </sheetViews>
  <sheetFormatPr baseColWidth="10" defaultColWidth="8.83203125" defaultRowHeight="15" x14ac:dyDescent="0.2"/>
  <cols>
    <col min="2" max="2" width="18.5" style="7" customWidth="1"/>
    <col min="4" max="4" width="10.83203125" customWidth="1"/>
    <col min="7" max="7" width="20.83203125" style="7" customWidth="1"/>
    <col min="9" max="9" width="27" customWidth="1"/>
    <col min="10" max="10" width="19.33203125" customWidth="1"/>
    <col min="11" max="11" width="4.83203125" customWidth="1"/>
    <col min="12" max="12" width="20.5" style="7" customWidth="1"/>
    <col min="14" max="14" width="24.6640625" customWidth="1"/>
    <col min="15" max="15" width="19.6640625" customWidth="1"/>
    <col min="16" max="16" width="4.1640625" customWidth="1"/>
    <col min="20" max="20" width="14.1640625" customWidth="1"/>
  </cols>
  <sheetData>
    <row r="1" spans="2:20" x14ac:dyDescent="0.2">
      <c r="F1" s="7" t="s">
        <v>38</v>
      </c>
    </row>
    <row r="2" spans="2:20" x14ac:dyDescent="0.2">
      <c r="B2" s="9" t="s">
        <v>12</v>
      </c>
      <c r="C2" s="9"/>
      <c r="D2" s="9"/>
      <c r="E2" s="9"/>
      <c r="G2" s="9" t="s">
        <v>13</v>
      </c>
      <c r="H2" s="9"/>
      <c r="I2" s="9"/>
      <c r="J2" s="9"/>
      <c r="L2" s="9" t="s">
        <v>14</v>
      </c>
      <c r="M2" s="9"/>
      <c r="N2" s="9"/>
      <c r="O2" s="9"/>
    </row>
    <row r="3" spans="2:20" s="3" customFormat="1" ht="22" customHeight="1" x14ac:dyDescent="0.2">
      <c r="B3" s="4" t="s">
        <v>15</v>
      </c>
      <c r="C3" s="4" t="s">
        <v>10</v>
      </c>
      <c r="D3" s="4" t="s">
        <v>11</v>
      </c>
      <c r="E3" s="4" t="s">
        <v>2</v>
      </c>
      <c r="F3" s="2"/>
      <c r="G3" s="4" t="s">
        <v>15</v>
      </c>
      <c r="H3" s="4" t="s">
        <v>10</v>
      </c>
      <c r="I3" s="4" t="s">
        <v>11</v>
      </c>
      <c r="J3" s="4" t="s">
        <v>2</v>
      </c>
      <c r="K3" s="2"/>
      <c r="L3" s="4" t="s">
        <v>15</v>
      </c>
      <c r="M3" s="4" t="s">
        <v>10</v>
      </c>
      <c r="N3" s="4" t="s">
        <v>11</v>
      </c>
      <c r="O3" s="4" t="s">
        <v>2</v>
      </c>
      <c r="R3" s="6" t="s">
        <v>21</v>
      </c>
      <c r="S3" s="6" t="s">
        <v>22</v>
      </c>
      <c r="T3" s="6" t="s">
        <v>23</v>
      </c>
    </row>
    <row r="4" spans="2:20" x14ac:dyDescent="0.2">
      <c r="B4" s="5" t="s">
        <v>8</v>
      </c>
      <c r="C4" s="1">
        <v>5819.634</v>
      </c>
      <c r="D4" s="1">
        <f>C4-$C$6</f>
        <v>361.20399999999972</v>
      </c>
      <c r="E4" s="1">
        <f>AVERAGE(D4:D5)</f>
        <v>385.08899999999994</v>
      </c>
      <c r="F4" s="1"/>
      <c r="G4" s="5" t="s">
        <v>8</v>
      </c>
      <c r="H4" s="1">
        <v>5737.7209999999995</v>
      </c>
      <c r="I4" s="1">
        <f>H4-5356.834</f>
        <v>380.88699999999972</v>
      </c>
      <c r="J4" s="1">
        <f>AVERAGE(I4:I5)</f>
        <v>388.28600000000006</v>
      </c>
      <c r="K4" s="1"/>
      <c r="L4" s="5" t="s">
        <v>8</v>
      </c>
      <c r="M4" s="1">
        <v>6441.0590000000002</v>
      </c>
      <c r="N4" s="1">
        <f>M4-6072.913</f>
        <v>368.14600000000064</v>
      </c>
      <c r="O4" s="1">
        <f>AVERAGE(N4:N5)</f>
        <v>297.92600000000039</v>
      </c>
      <c r="Q4" s="7" t="s">
        <v>7</v>
      </c>
      <c r="R4">
        <f>AVERAGE(E4,E9,E14,E19,E24)</f>
        <v>388.35459999999995</v>
      </c>
      <c r="S4">
        <f>AVERAGE(J4,J9,J14,J19,J24,J29)</f>
        <v>448.71258333333321</v>
      </c>
      <c r="T4">
        <f>AVERAGE(O4,O9,O14,O19,O24)</f>
        <v>330.39930000000032</v>
      </c>
    </row>
    <row r="5" spans="2:20" x14ac:dyDescent="0.2">
      <c r="B5" s="5" t="s">
        <v>9</v>
      </c>
      <c r="C5" s="1">
        <v>5867.4040000000005</v>
      </c>
      <c r="D5" s="1">
        <f>C5-$C$6</f>
        <v>408.97400000000016</v>
      </c>
      <c r="E5" s="1"/>
      <c r="F5" s="1"/>
      <c r="G5" s="5" t="s">
        <v>9</v>
      </c>
      <c r="H5" s="1">
        <v>5752.5190000000002</v>
      </c>
      <c r="I5" s="1">
        <f t="shared" ref="I5" si="0">H5-5356.834</f>
        <v>395.6850000000004</v>
      </c>
      <c r="J5" s="1"/>
      <c r="K5" s="1"/>
      <c r="L5" s="5" t="s">
        <v>9</v>
      </c>
      <c r="M5" s="1">
        <v>6300.6189999999997</v>
      </c>
      <c r="N5" s="1">
        <f t="shared" ref="N5" si="1">M5-6072.913</f>
        <v>227.70600000000013</v>
      </c>
      <c r="O5" s="1"/>
      <c r="Q5" s="7" t="s">
        <v>3</v>
      </c>
      <c r="R5">
        <f>_xlfn.STDEV.P(E4,E9,E14,E19,E24)</f>
        <v>28.317732443470696</v>
      </c>
      <c r="S5">
        <f>_xlfn.STDEV.P(J4,J9,J14,J19,J24,J29)</f>
        <v>79.925039634760694</v>
      </c>
      <c r="T5">
        <f>_xlfn.STDEV.P(O4,O9,O14,O19,O24)</f>
        <v>105.73318816700818</v>
      </c>
    </row>
    <row r="6" spans="2:20" x14ac:dyDescent="0.2">
      <c r="B6" s="5" t="s">
        <v>1</v>
      </c>
      <c r="C6" s="1">
        <v>5458.43</v>
      </c>
      <c r="D6" s="1"/>
      <c r="E6" s="1"/>
      <c r="F6" s="1"/>
      <c r="G6" s="5" t="s">
        <v>1</v>
      </c>
      <c r="H6" s="1">
        <v>5356.8339999999998</v>
      </c>
      <c r="I6" s="1"/>
      <c r="J6" s="1"/>
      <c r="K6" s="1"/>
      <c r="L6" s="5" t="s">
        <v>1</v>
      </c>
      <c r="M6" s="1">
        <v>6072.9129999999996</v>
      </c>
      <c r="N6" s="1"/>
      <c r="O6" s="1"/>
    </row>
    <row r="7" spans="2:20" x14ac:dyDescent="0.2">
      <c r="B7" s="5"/>
      <c r="C7" s="1"/>
      <c r="D7" s="1"/>
      <c r="E7" s="1"/>
      <c r="F7" s="1"/>
      <c r="G7" s="5"/>
      <c r="H7" s="1"/>
      <c r="I7" s="1"/>
      <c r="J7" s="1"/>
      <c r="K7" s="1"/>
      <c r="L7" s="5"/>
      <c r="M7" s="1"/>
      <c r="N7" s="1"/>
      <c r="O7" s="1"/>
    </row>
    <row r="8" spans="2:20" s="6" customFormat="1" ht="18" customHeight="1" x14ac:dyDescent="0.2">
      <c r="B8" s="4" t="s">
        <v>16</v>
      </c>
      <c r="C8" s="4" t="s">
        <v>10</v>
      </c>
      <c r="D8" s="4" t="s">
        <v>11</v>
      </c>
      <c r="E8" s="4" t="s">
        <v>2</v>
      </c>
      <c r="F8" s="4"/>
      <c r="G8" s="4" t="s">
        <v>16</v>
      </c>
      <c r="H8" s="4" t="s">
        <v>10</v>
      </c>
      <c r="I8" s="4" t="s">
        <v>11</v>
      </c>
      <c r="J8" s="4" t="s">
        <v>2</v>
      </c>
      <c r="K8" s="4"/>
      <c r="L8" s="4" t="s">
        <v>16</v>
      </c>
      <c r="M8" s="4" t="s">
        <v>10</v>
      </c>
      <c r="N8" s="4" t="s">
        <v>11</v>
      </c>
      <c r="O8" s="4" t="s">
        <v>2</v>
      </c>
    </row>
    <row r="9" spans="2:20" x14ac:dyDescent="0.2">
      <c r="B9" s="5" t="s">
        <v>8</v>
      </c>
      <c r="C9" s="1">
        <v>5831.6629999999996</v>
      </c>
      <c r="D9" s="1">
        <f>C9-5468.721</f>
        <v>362.94200000000001</v>
      </c>
      <c r="E9" s="1">
        <f>AVERAGE(D9:D10)</f>
        <v>339.05000000000018</v>
      </c>
      <c r="F9" s="1"/>
      <c r="G9" s="5" t="s">
        <v>8</v>
      </c>
      <c r="H9" s="1">
        <v>5941.7079999999996</v>
      </c>
      <c r="I9" s="1">
        <f>H9-5417.499</f>
        <v>524.20899999999983</v>
      </c>
      <c r="J9" s="1">
        <f>AVERAGE(I9:I10)</f>
        <v>578.3114999999998</v>
      </c>
      <c r="K9" s="1"/>
      <c r="L9" s="5" t="s">
        <v>8</v>
      </c>
      <c r="M9" s="1">
        <v>6755.9579999999996</v>
      </c>
      <c r="N9" s="1">
        <f>M9-6200.195</f>
        <v>555.76299999999992</v>
      </c>
      <c r="O9" s="1">
        <f>AVERAGE(N9:N10)</f>
        <v>467.60500000000002</v>
      </c>
    </row>
    <row r="10" spans="2:20" x14ac:dyDescent="0.2">
      <c r="B10" s="5" t="s">
        <v>9</v>
      </c>
      <c r="C10" s="1">
        <v>5783.8789999999999</v>
      </c>
      <c r="D10" s="1">
        <f t="shared" ref="D10" si="2">C10-5468.721</f>
        <v>315.15800000000036</v>
      </c>
      <c r="E10" s="1"/>
      <c r="F10" s="1"/>
      <c r="G10" s="5" t="s">
        <v>9</v>
      </c>
      <c r="H10" s="1">
        <v>6049.9129999999996</v>
      </c>
      <c r="I10" s="1">
        <f t="shared" ref="I10" si="3">H10-5417.499</f>
        <v>632.41399999999976</v>
      </c>
      <c r="J10" s="1"/>
      <c r="K10" s="1"/>
      <c r="L10" s="5" t="s">
        <v>9</v>
      </c>
      <c r="M10" s="1">
        <v>6579.6419999999998</v>
      </c>
      <c r="N10" s="1">
        <f t="shared" ref="N10" si="4">M10-6200.195</f>
        <v>379.44700000000012</v>
      </c>
      <c r="O10" s="1"/>
    </row>
    <row r="11" spans="2:20" x14ac:dyDescent="0.2">
      <c r="B11" s="5" t="s">
        <v>1</v>
      </c>
      <c r="C11" s="1">
        <v>5468.7209999999995</v>
      </c>
      <c r="D11" s="1"/>
      <c r="E11" s="1"/>
      <c r="F11" s="1"/>
      <c r="G11" s="5" t="s">
        <v>1</v>
      </c>
      <c r="H11" s="1">
        <v>5417.4989999999998</v>
      </c>
      <c r="I11" s="1"/>
      <c r="J11" s="1"/>
      <c r="K11" s="1"/>
      <c r="L11" s="5" t="s">
        <v>1</v>
      </c>
      <c r="M11" s="1">
        <v>6200.1949999999997</v>
      </c>
      <c r="N11" s="1"/>
      <c r="O11" s="1"/>
    </row>
    <row r="12" spans="2:20" x14ac:dyDescent="0.2">
      <c r="B12" s="5"/>
      <c r="C12" s="1"/>
      <c r="D12" s="1"/>
      <c r="E12" s="1"/>
      <c r="F12" s="1"/>
      <c r="G12" s="5"/>
      <c r="H12" s="1"/>
      <c r="I12" s="1"/>
      <c r="J12" s="1"/>
      <c r="K12" s="1"/>
    </row>
    <row r="13" spans="2:20" s="6" customFormat="1" ht="16" customHeight="1" x14ac:dyDescent="0.2">
      <c r="B13" s="4" t="s">
        <v>17</v>
      </c>
      <c r="C13" s="4" t="s">
        <v>10</v>
      </c>
      <c r="D13" s="4" t="s">
        <v>11</v>
      </c>
      <c r="E13" s="4" t="s">
        <v>2</v>
      </c>
      <c r="F13" s="4"/>
      <c r="G13" s="4" t="s">
        <v>17</v>
      </c>
      <c r="H13" s="4" t="s">
        <v>10</v>
      </c>
      <c r="I13" s="4" t="s">
        <v>11</v>
      </c>
      <c r="J13" s="4" t="s">
        <v>2</v>
      </c>
      <c r="K13" s="4"/>
      <c r="L13" s="4" t="s">
        <v>17</v>
      </c>
      <c r="M13" s="4" t="s">
        <v>10</v>
      </c>
      <c r="N13" s="4" t="s">
        <v>11</v>
      </c>
      <c r="O13" s="4" t="s">
        <v>2</v>
      </c>
    </row>
    <row r="14" spans="2:20" x14ac:dyDescent="0.2">
      <c r="B14" s="5" t="s">
        <v>8</v>
      </c>
      <c r="C14" s="1">
        <v>5752.8249999999998</v>
      </c>
      <c r="D14" s="1">
        <f>C14-5372.701</f>
        <v>380.1239999999998</v>
      </c>
      <c r="E14" s="1">
        <f>AVERAGE(D14:D15)</f>
        <v>393.42399999999998</v>
      </c>
      <c r="F14" s="1"/>
      <c r="G14" s="5" t="s">
        <v>8</v>
      </c>
      <c r="H14" s="1">
        <v>5703.3670000000002</v>
      </c>
      <c r="I14" s="1">
        <f>H14-5294.947</f>
        <v>408.42000000000007</v>
      </c>
      <c r="J14" s="1">
        <f>AVERAGE(I14:I15)</f>
        <v>381.07799999999997</v>
      </c>
      <c r="K14" s="1"/>
      <c r="L14" s="5" t="s">
        <v>8</v>
      </c>
      <c r="M14" s="1">
        <v>6537.1130000000003</v>
      </c>
      <c r="N14" s="1">
        <f>M14-5917.023</f>
        <v>620.09000000000015</v>
      </c>
      <c r="O14" s="1">
        <f>AVERAGE(N14:N15)</f>
        <v>416.88450000000012</v>
      </c>
    </row>
    <row r="15" spans="2:20" x14ac:dyDescent="0.2">
      <c r="B15" s="5" t="s">
        <v>9</v>
      </c>
      <c r="C15" s="1">
        <v>5779.4250000000002</v>
      </c>
      <c r="D15" s="1">
        <f t="shared" ref="D15" si="5">C15-5372.701</f>
        <v>406.72400000000016</v>
      </c>
      <c r="E15" s="1"/>
      <c r="F15" s="1"/>
      <c r="G15" s="5" t="s">
        <v>9</v>
      </c>
      <c r="H15" s="1">
        <v>5648.683</v>
      </c>
      <c r="I15" s="1">
        <f t="shared" ref="I15" si="6">H15-5294.947</f>
        <v>353.73599999999988</v>
      </c>
      <c r="J15" s="1"/>
      <c r="K15" s="1"/>
      <c r="L15" s="5" t="s">
        <v>9</v>
      </c>
      <c r="M15" s="1">
        <v>6130.7020000000002</v>
      </c>
      <c r="N15" s="1">
        <f t="shared" ref="N15" si="7">M15-5917.023</f>
        <v>213.67900000000009</v>
      </c>
      <c r="O15" s="1"/>
    </row>
    <row r="16" spans="2:20" x14ac:dyDescent="0.2">
      <c r="B16" s="5" t="s">
        <v>1</v>
      </c>
      <c r="C16" s="1">
        <v>5372.701</v>
      </c>
      <c r="D16" s="1"/>
      <c r="E16" s="1"/>
      <c r="F16" s="1"/>
      <c r="G16" s="5" t="s">
        <v>1</v>
      </c>
      <c r="H16" s="1">
        <v>5294.9470000000001</v>
      </c>
      <c r="I16" s="1"/>
      <c r="J16" s="1"/>
      <c r="K16" s="1"/>
      <c r="L16" s="5" t="s">
        <v>1</v>
      </c>
      <c r="M16" s="1">
        <v>5917.0230000000001</v>
      </c>
      <c r="N16" s="1"/>
      <c r="O16" s="1"/>
    </row>
    <row r="17" spans="2:15" x14ac:dyDescent="0.2">
      <c r="B17" s="5"/>
      <c r="C17" s="1"/>
      <c r="D17" s="1"/>
      <c r="E17" s="1"/>
      <c r="F17" s="1"/>
    </row>
    <row r="18" spans="2:15" s="6" customFormat="1" ht="18" customHeight="1" x14ac:dyDescent="0.2">
      <c r="B18" s="4" t="s">
        <v>18</v>
      </c>
      <c r="C18" s="4" t="s">
        <v>10</v>
      </c>
      <c r="D18" s="4" t="s">
        <v>11</v>
      </c>
      <c r="E18" s="4" t="s">
        <v>2</v>
      </c>
      <c r="F18" s="4"/>
      <c r="G18" s="4" t="s">
        <v>18</v>
      </c>
      <c r="H18" s="4" t="s">
        <v>10</v>
      </c>
      <c r="I18" s="4" t="s">
        <v>11</v>
      </c>
      <c r="J18" s="4" t="s">
        <v>2</v>
      </c>
      <c r="K18" s="4"/>
      <c r="L18" s="4" t="s">
        <v>18</v>
      </c>
      <c r="M18" s="4" t="s">
        <v>10</v>
      </c>
      <c r="N18" s="4" t="s">
        <v>11</v>
      </c>
      <c r="O18" s="4" t="s">
        <v>2</v>
      </c>
    </row>
    <row r="19" spans="2:15" x14ac:dyDescent="0.2">
      <c r="B19" s="5" t="s">
        <v>8</v>
      </c>
      <c r="C19" s="1">
        <v>5698.3490000000002</v>
      </c>
      <c r="D19" s="1">
        <f>C19-5289.282</f>
        <v>409.06700000000001</v>
      </c>
      <c r="E19" s="1">
        <f>AVERAGE(D19:D20)</f>
        <v>397.71749999999975</v>
      </c>
      <c r="F19" s="1"/>
      <c r="G19" s="5" t="s">
        <v>8</v>
      </c>
      <c r="H19" s="1">
        <v>5664.14</v>
      </c>
      <c r="I19" s="1">
        <f>H19-5313.88</f>
        <v>350.26000000000022</v>
      </c>
      <c r="J19" s="1">
        <f>AVERAGE(I19:I20)</f>
        <v>354.11149999999998</v>
      </c>
      <c r="K19" s="1"/>
      <c r="L19" s="5" t="s">
        <v>8</v>
      </c>
      <c r="M19" s="1">
        <v>6151.3540000000003</v>
      </c>
      <c r="N19" s="1">
        <f>M19-5986.383</f>
        <v>164.97100000000046</v>
      </c>
      <c r="O19" s="1">
        <f>AVERAGE(N19:N20)</f>
        <v>163.18100000000049</v>
      </c>
    </row>
    <row r="20" spans="2:15" x14ac:dyDescent="0.2">
      <c r="B20" s="5" t="s">
        <v>9</v>
      </c>
      <c r="C20" s="1">
        <v>5675.65</v>
      </c>
      <c r="D20" s="1">
        <f t="shared" ref="D20" si="8">C20-5289.282</f>
        <v>386.36799999999948</v>
      </c>
      <c r="E20" s="1"/>
      <c r="F20" s="1"/>
      <c r="G20" s="5" t="s">
        <v>9</v>
      </c>
      <c r="H20" s="1">
        <v>5671.8429999999998</v>
      </c>
      <c r="I20" s="1">
        <f t="shared" ref="I20" si="9">H20-5313.88</f>
        <v>357.96299999999974</v>
      </c>
      <c r="J20" s="1"/>
      <c r="K20" s="1"/>
      <c r="L20" s="5" t="s">
        <v>9</v>
      </c>
      <c r="M20" s="1">
        <v>6147.7740000000003</v>
      </c>
      <c r="N20" s="1">
        <f t="shared" ref="N20" si="10">M20-5986.383</f>
        <v>161.39100000000053</v>
      </c>
      <c r="O20" s="1"/>
    </row>
    <row r="21" spans="2:15" x14ac:dyDescent="0.2">
      <c r="B21" s="5" t="s">
        <v>1</v>
      </c>
      <c r="C21" s="1">
        <v>5289.2820000000002</v>
      </c>
      <c r="D21" s="1"/>
      <c r="E21" s="1"/>
      <c r="F21" s="1"/>
      <c r="G21" s="5" t="s">
        <v>1</v>
      </c>
      <c r="H21" s="1">
        <v>5313.88</v>
      </c>
      <c r="I21" s="1"/>
      <c r="J21" s="1"/>
      <c r="K21" s="1"/>
      <c r="L21" s="5" t="s">
        <v>1</v>
      </c>
      <c r="M21" s="1">
        <v>5986.3829999999998</v>
      </c>
      <c r="N21" s="1"/>
      <c r="O21" s="1"/>
    </row>
    <row r="22" spans="2:15" x14ac:dyDescent="0.2">
      <c r="B22" s="5"/>
      <c r="C22" s="1"/>
      <c r="D22" s="1"/>
      <c r="E22" s="1"/>
      <c r="F22" s="1"/>
    </row>
    <row r="23" spans="2:15" s="6" customFormat="1" ht="20" customHeight="1" x14ac:dyDescent="0.2">
      <c r="B23" s="4" t="s">
        <v>19</v>
      </c>
      <c r="C23" s="4" t="s">
        <v>10</v>
      </c>
      <c r="D23" s="4" t="s">
        <v>11</v>
      </c>
      <c r="E23" s="4" t="s">
        <v>2</v>
      </c>
      <c r="F23" s="4"/>
      <c r="G23" s="4" t="s">
        <v>19</v>
      </c>
      <c r="H23" s="4" t="s">
        <v>10</v>
      </c>
      <c r="I23" s="4" t="s">
        <v>11</v>
      </c>
      <c r="J23" s="4" t="s">
        <v>2</v>
      </c>
      <c r="K23" s="4"/>
      <c r="L23" s="4" t="s">
        <v>19</v>
      </c>
      <c r="M23" s="4" t="s">
        <v>10</v>
      </c>
      <c r="N23" s="4" t="s">
        <v>11</v>
      </c>
      <c r="O23" s="4" t="s">
        <v>2</v>
      </c>
    </row>
    <row r="24" spans="2:15" x14ac:dyDescent="0.2">
      <c r="B24" s="5" t="s">
        <v>8</v>
      </c>
      <c r="C24" s="1">
        <v>5744.9059999999999</v>
      </c>
      <c r="D24" s="1">
        <f>C24-5339.711</f>
        <v>405.19499999999971</v>
      </c>
      <c r="E24" s="1">
        <f>AVERAGE(D24:D25)</f>
        <v>426.49249999999984</v>
      </c>
      <c r="F24" s="1"/>
      <c r="G24" s="5" t="s">
        <v>8</v>
      </c>
      <c r="H24" s="1">
        <v>5898.6729999999998</v>
      </c>
      <c r="I24" s="1">
        <f>H24-5433.635</f>
        <v>465.03799999999956</v>
      </c>
      <c r="J24" s="1">
        <f>AVERAGE(I24:I25)</f>
        <v>498.89299999999957</v>
      </c>
      <c r="K24" s="1"/>
      <c r="L24" s="5" t="s">
        <v>8</v>
      </c>
      <c r="M24" s="1">
        <v>6299.7510000000002</v>
      </c>
      <c r="N24" s="1">
        <f>M24-6109.012</f>
        <v>190.73900000000049</v>
      </c>
      <c r="O24" s="1">
        <f>AVERAGE(N24:N25)</f>
        <v>306.40000000000055</v>
      </c>
    </row>
    <row r="25" spans="2:15" x14ac:dyDescent="0.2">
      <c r="B25" s="5" t="s">
        <v>9</v>
      </c>
      <c r="C25" s="1">
        <v>5787.5010000000002</v>
      </c>
      <c r="D25" s="1">
        <f t="shared" ref="D25" si="11">C25-5339.711</f>
        <v>447.78999999999996</v>
      </c>
      <c r="E25" s="1"/>
      <c r="F25" s="1"/>
      <c r="G25" s="5" t="s">
        <v>9</v>
      </c>
      <c r="H25" s="1">
        <v>5966.3829999999998</v>
      </c>
      <c r="I25" s="1">
        <f t="shared" ref="I25" si="12">H25-5433.635</f>
        <v>532.74799999999959</v>
      </c>
      <c r="J25" s="1"/>
      <c r="K25" s="1"/>
      <c r="L25" s="5" t="s">
        <v>9</v>
      </c>
      <c r="M25" s="1">
        <v>6531.0730000000003</v>
      </c>
      <c r="N25" s="1">
        <f t="shared" ref="N25" si="13">M25-6109.012</f>
        <v>422.0610000000006</v>
      </c>
      <c r="O25" s="1"/>
    </row>
    <row r="26" spans="2:15" x14ac:dyDescent="0.2">
      <c r="B26" s="5" t="s">
        <v>1</v>
      </c>
      <c r="C26" s="1">
        <v>5339.7110000000002</v>
      </c>
      <c r="D26" s="1"/>
      <c r="E26" s="1"/>
      <c r="F26" s="1"/>
      <c r="G26" s="5" t="s">
        <v>1</v>
      </c>
      <c r="H26" s="1">
        <v>5433.6350000000002</v>
      </c>
      <c r="I26" s="1"/>
      <c r="J26" s="1"/>
      <c r="K26" s="1"/>
      <c r="L26" s="5" t="s">
        <v>1</v>
      </c>
      <c r="M26" s="1">
        <v>6109.0119999999997</v>
      </c>
      <c r="N26" s="1"/>
      <c r="O26" s="1"/>
    </row>
    <row r="27" spans="2:15" x14ac:dyDescent="0.2">
      <c r="B27" s="5"/>
      <c r="C27" s="1"/>
      <c r="D27" s="1"/>
      <c r="E27" s="1"/>
      <c r="F27" s="1"/>
    </row>
    <row r="28" spans="2:15" s="3" customFormat="1" ht="17" customHeight="1" x14ac:dyDescent="0.2">
      <c r="B28" s="4"/>
      <c r="C28" s="2"/>
      <c r="D28" s="2"/>
      <c r="E28" s="2"/>
      <c r="F28" s="2"/>
      <c r="G28" s="4" t="s">
        <v>20</v>
      </c>
      <c r="H28" s="4" t="s">
        <v>10</v>
      </c>
      <c r="I28" s="4" t="s">
        <v>11</v>
      </c>
      <c r="J28" s="4" t="s">
        <v>2</v>
      </c>
      <c r="K28" s="2"/>
      <c r="L28" s="6"/>
    </row>
    <row r="29" spans="2:15" x14ac:dyDescent="0.2">
      <c r="B29" s="5"/>
      <c r="C29" s="1"/>
      <c r="D29" s="1"/>
      <c r="E29" s="1"/>
      <c r="F29" s="1"/>
      <c r="G29" s="5" t="s">
        <v>8</v>
      </c>
      <c r="H29" s="1">
        <v>5846.1419999999998</v>
      </c>
      <c r="I29" s="1">
        <f>H29-5415.894</f>
        <v>430.24799999999959</v>
      </c>
      <c r="J29" s="1">
        <f>AVERAGE(I29:I30)</f>
        <v>491.5954999999999</v>
      </c>
      <c r="K29" s="1"/>
    </row>
    <row r="30" spans="2:15" x14ac:dyDescent="0.2">
      <c r="B30" s="5"/>
      <c r="C30" s="1"/>
      <c r="D30" s="1"/>
      <c r="E30" s="1"/>
      <c r="F30" s="1"/>
      <c r="G30" s="5" t="s">
        <v>9</v>
      </c>
      <c r="H30" s="1">
        <v>5968.8370000000004</v>
      </c>
      <c r="I30" s="1">
        <f t="shared" ref="I30" si="14">H30-5415.894</f>
        <v>552.94300000000021</v>
      </c>
      <c r="J30" s="1"/>
      <c r="K30" s="1"/>
    </row>
    <row r="31" spans="2:15" x14ac:dyDescent="0.2">
      <c r="B31" s="5"/>
      <c r="C31" s="1"/>
      <c r="D31" s="1"/>
      <c r="E31" s="1"/>
      <c r="F31" s="1"/>
      <c r="G31" s="5" t="s">
        <v>1</v>
      </c>
      <c r="H31" s="1">
        <v>5415.8940000000002</v>
      </c>
      <c r="I31" s="1"/>
      <c r="J31" s="1"/>
      <c r="K31" s="1"/>
      <c r="L31" s="5"/>
      <c r="M31" s="1"/>
      <c r="N31" s="1"/>
      <c r="O31" s="1"/>
    </row>
    <row r="32" spans="2:15" x14ac:dyDescent="0.2">
      <c r="B32" s="5"/>
      <c r="C32" s="1"/>
      <c r="D32" s="1"/>
      <c r="E32" s="1"/>
      <c r="F32" s="1"/>
      <c r="L32" s="5"/>
      <c r="M32" s="1"/>
      <c r="N32" s="1"/>
      <c r="O32" s="1"/>
    </row>
    <row r="33" spans="2:15" x14ac:dyDescent="0.2">
      <c r="B33" s="5"/>
      <c r="C33" s="1"/>
      <c r="D33" s="1"/>
      <c r="E33" s="1"/>
      <c r="F33" s="1"/>
      <c r="L33" s="5"/>
      <c r="M33" s="1"/>
      <c r="N33" s="1"/>
      <c r="O33" s="1"/>
    </row>
    <row r="34" spans="2:15" x14ac:dyDescent="0.2">
      <c r="B34" s="5"/>
      <c r="C34" s="1"/>
      <c r="D34" s="1"/>
      <c r="E34" s="1"/>
      <c r="F34" s="1"/>
      <c r="L34" s="5"/>
      <c r="M34" s="1"/>
      <c r="N34" s="1"/>
      <c r="O34" s="1"/>
    </row>
    <row r="35" spans="2:15" x14ac:dyDescent="0.2">
      <c r="B35" s="5"/>
      <c r="C35" s="1"/>
      <c r="D35" s="1"/>
      <c r="E35" s="1"/>
      <c r="F35" s="1"/>
      <c r="L35" s="5"/>
      <c r="M35" s="1"/>
      <c r="N35" s="1"/>
      <c r="O35" s="1"/>
    </row>
  </sheetData>
  <mergeCells count="3">
    <mergeCell ref="B2:E2"/>
    <mergeCell ref="G2:J2"/>
    <mergeCell ref="L2: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workbookViewId="0">
      <selection sqref="A1:XFD1"/>
    </sheetView>
  </sheetViews>
  <sheetFormatPr baseColWidth="10" defaultColWidth="8.83203125" defaultRowHeight="15" x14ac:dyDescent="0.2"/>
  <cols>
    <col min="2" max="2" width="13" style="7" customWidth="1"/>
    <col min="4" max="4" width="31.6640625" customWidth="1"/>
    <col min="5" max="5" width="3" customWidth="1"/>
    <col min="6" max="6" width="12.1640625" customWidth="1"/>
    <col min="8" max="8" width="24.6640625" customWidth="1"/>
    <col min="9" max="9" width="3.83203125" customWidth="1"/>
    <col min="10" max="11" width="12.33203125" customWidth="1"/>
    <col min="12" max="12" width="26.1640625" customWidth="1"/>
    <col min="13" max="13" width="3.1640625" customWidth="1"/>
    <col min="14" max="14" width="7" customWidth="1"/>
    <col min="17" max="17" width="14" customWidth="1"/>
  </cols>
  <sheetData>
    <row r="1" spans="1:17" x14ac:dyDescent="0.2">
      <c r="A1" s="7" t="s">
        <v>37</v>
      </c>
    </row>
    <row r="2" spans="1:17" x14ac:dyDescent="0.2">
      <c r="B2" s="9" t="s">
        <v>12</v>
      </c>
      <c r="C2" s="9"/>
      <c r="D2" s="9"/>
      <c r="E2" s="9"/>
      <c r="F2" s="9" t="s">
        <v>13</v>
      </c>
      <c r="G2" s="9"/>
      <c r="H2" s="9"/>
      <c r="I2" s="9"/>
      <c r="J2" s="9" t="s">
        <v>14</v>
      </c>
      <c r="K2" s="9"/>
      <c r="L2" s="9"/>
      <c r="M2" s="9"/>
      <c r="N2" s="1"/>
      <c r="O2" s="1"/>
    </row>
    <row r="3" spans="1:17" ht="22" customHeight="1" x14ac:dyDescent="0.2">
      <c r="B3" s="7" t="s">
        <v>25</v>
      </c>
      <c r="C3" s="4" t="s">
        <v>10</v>
      </c>
      <c r="D3" s="4" t="s">
        <v>11</v>
      </c>
      <c r="F3" s="7" t="s">
        <v>25</v>
      </c>
      <c r="G3" s="4" t="s">
        <v>10</v>
      </c>
      <c r="H3" s="4" t="s">
        <v>11</v>
      </c>
      <c r="J3" s="7" t="s">
        <v>25</v>
      </c>
      <c r="K3" s="4" t="s">
        <v>10</v>
      </c>
      <c r="L3" s="4" t="s">
        <v>11</v>
      </c>
      <c r="N3" s="3"/>
      <c r="O3" s="6" t="s">
        <v>21</v>
      </c>
      <c r="P3" s="6" t="s">
        <v>22</v>
      </c>
      <c r="Q3" s="6" t="s">
        <v>23</v>
      </c>
    </row>
    <row r="4" spans="1:17" x14ac:dyDescent="0.2">
      <c r="B4" s="7" t="s">
        <v>24</v>
      </c>
      <c r="C4">
        <v>8949.1319999999996</v>
      </c>
      <c r="D4">
        <f>C4-$C$5</f>
        <v>3490.7019999999993</v>
      </c>
      <c r="F4" s="7" t="s">
        <v>24</v>
      </c>
      <c r="G4">
        <v>11730.119000000001</v>
      </c>
      <c r="H4">
        <f>G4-5356.834</f>
        <v>6373.2850000000008</v>
      </c>
      <c r="J4" s="7" t="s">
        <v>24</v>
      </c>
      <c r="K4">
        <v>27030.284</v>
      </c>
      <c r="L4">
        <f>K4-6072.913</f>
        <v>20957.370999999999</v>
      </c>
      <c r="N4" s="7" t="s">
        <v>7</v>
      </c>
      <c r="O4">
        <f>AVERAGE(D4,D8,D12,D16,D20)</f>
        <v>3576.2635999999998</v>
      </c>
      <c r="P4">
        <f>AVERAGE(H4,H8,H12,H16,H20,H24)</f>
        <v>7423.2258333333339</v>
      </c>
      <c r="Q4">
        <f>AVERAGE(L4,L8,L12,L16,L20)</f>
        <v>27900.303399999997</v>
      </c>
    </row>
    <row r="5" spans="1:17" x14ac:dyDescent="0.2">
      <c r="B5" s="7" t="s">
        <v>1</v>
      </c>
      <c r="C5">
        <v>5458.43</v>
      </c>
      <c r="F5" s="7" t="s">
        <v>1</v>
      </c>
      <c r="G5">
        <v>5356.8339999999998</v>
      </c>
      <c r="J5" s="7" t="s">
        <v>1</v>
      </c>
      <c r="K5">
        <v>6072.9129999999996</v>
      </c>
      <c r="N5" s="7" t="s">
        <v>3</v>
      </c>
      <c r="O5">
        <f>_xlfn.STDEV.P(D4,D8,D12,D16,D20)</f>
        <v>217.97399471735173</v>
      </c>
      <c r="P5">
        <f>_xlfn.STDEV.P(H4,H8,H12,H16,H20,H24)</f>
        <v>1293.6170746865027</v>
      </c>
      <c r="Q5">
        <f>_xlfn.STDEV.P(L4,L8,L12,L16,L20)</f>
        <v>4175.8009159847916</v>
      </c>
    </row>
    <row r="6" spans="1:17" x14ac:dyDescent="0.2">
      <c r="N6" s="1"/>
      <c r="O6" s="1"/>
    </row>
    <row r="7" spans="1:17" ht="23" customHeight="1" x14ac:dyDescent="0.2">
      <c r="B7" s="7" t="s">
        <v>26</v>
      </c>
      <c r="C7" s="4" t="s">
        <v>10</v>
      </c>
      <c r="D7" s="4" t="s">
        <v>11</v>
      </c>
      <c r="F7" s="7" t="s">
        <v>26</v>
      </c>
      <c r="G7" s="4" t="s">
        <v>10</v>
      </c>
      <c r="H7" s="4" t="s">
        <v>11</v>
      </c>
      <c r="J7" s="7" t="s">
        <v>26</v>
      </c>
      <c r="K7" s="4" t="s">
        <v>10</v>
      </c>
      <c r="L7" s="4" t="s">
        <v>11</v>
      </c>
      <c r="N7" s="1"/>
      <c r="O7" s="1"/>
    </row>
    <row r="8" spans="1:17" x14ac:dyDescent="0.2">
      <c r="B8" s="7" t="s">
        <v>24</v>
      </c>
      <c r="C8">
        <v>8981.4089999999997</v>
      </c>
      <c r="D8">
        <f t="shared" ref="D8" si="0">C8-5468.721</f>
        <v>3512.6880000000001</v>
      </c>
      <c r="F8" s="7" t="s">
        <v>24</v>
      </c>
      <c r="G8">
        <v>13755.486999999999</v>
      </c>
      <c r="H8">
        <f>G8-5417.499</f>
        <v>8337.9879999999994</v>
      </c>
      <c r="J8" s="7" t="s">
        <v>24</v>
      </c>
      <c r="K8">
        <v>36258.733</v>
      </c>
      <c r="L8">
        <f>K8-6200.195</f>
        <v>30058.538</v>
      </c>
      <c r="N8" s="1"/>
      <c r="O8" s="1"/>
    </row>
    <row r="9" spans="1:17" x14ac:dyDescent="0.2">
      <c r="B9" s="7" t="s">
        <v>1</v>
      </c>
      <c r="C9">
        <v>5468.7209999999995</v>
      </c>
      <c r="F9" s="7" t="s">
        <v>1</v>
      </c>
      <c r="G9">
        <v>5417.4989999999998</v>
      </c>
      <c r="J9" s="7" t="s">
        <v>1</v>
      </c>
      <c r="K9">
        <v>6200.1949999999997</v>
      </c>
      <c r="N9" s="1"/>
      <c r="O9" s="1"/>
    </row>
    <row r="10" spans="1:17" x14ac:dyDescent="0.2">
      <c r="N10" s="1"/>
      <c r="O10" s="1"/>
    </row>
    <row r="11" spans="1:17" ht="23" customHeight="1" x14ac:dyDescent="0.2">
      <c r="B11" s="7" t="s">
        <v>27</v>
      </c>
      <c r="C11" s="4" t="s">
        <v>10</v>
      </c>
      <c r="D11" s="4" t="s">
        <v>11</v>
      </c>
      <c r="F11" s="7" t="s">
        <v>27</v>
      </c>
      <c r="G11" s="4" t="s">
        <v>10</v>
      </c>
      <c r="H11" s="4" t="s">
        <v>11</v>
      </c>
      <c r="J11" s="7" t="s">
        <v>27</v>
      </c>
      <c r="K11" s="4" t="s">
        <v>10</v>
      </c>
      <c r="L11" s="4" t="s">
        <v>11</v>
      </c>
      <c r="N11" s="1"/>
      <c r="O11" s="1"/>
    </row>
    <row r="12" spans="1:17" x14ac:dyDescent="0.2">
      <c r="B12" s="7" t="s">
        <v>24</v>
      </c>
      <c r="C12">
        <v>8959.8389999999999</v>
      </c>
      <c r="D12">
        <f t="shared" ref="D12" si="1">C12-5372.701</f>
        <v>3587.1379999999999</v>
      </c>
      <c r="F12" s="7" t="s">
        <v>24</v>
      </c>
      <c r="G12">
        <v>10745.09</v>
      </c>
      <c r="H12">
        <f>G12-5294.947</f>
        <v>5450.143</v>
      </c>
      <c r="J12" s="7" t="s">
        <v>24</v>
      </c>
      <c r="K12">
        <v>35055.75</v>
      </c>
      <c r="L12">
        <f>K12-5917.023</f>
        <v>29138.726999999999</v>
      </c>
      <c r="N12" s="1"/>
      <c r="O12" s="1"/>
    </row>
    <row r="13" spans="1:17" x14ac:dyDescent="0.2">
      <c r="B13" s="7" t="s">
        <v>1</v>
      </c>
      <c r="C13">
        <v>5372.701</v>
      </c>
      <c r="F13" s="7" t="s">
        <v>1</v>
      </c>
      <c r="G13">
        <v>5294.9470000000001</v>
      </c>
      <c r="J13" s="7" t="s">
        <v>1</v>
      </c>
      <c r="K13">
        <v>5917.0230000000001</v>
      </c>
      <c r="N13" s="1"/>
      <c r="O13" s="1"/>
    </row>
    <row r="14" spans="1:17" x14ac:dyDescent="0.2">
      <c r="N14" s="1"/>
      <c r="O14" s="1"/>
    </row>
    <row r="15" spans="1:17" ht="18" customHeight="1" x14ac:dyDescent="0.2">
      <c r="B15" s="7" t="s">
        <v>28</v>
      </c>
      <c r="C15" s="4" t="s">
        <v>10</v>
      </c>
      <c r="D15" s="4" t="s">
        <v>11</v>
      </c>
      <c r="F15" s="7" t="s">
        <v>28</v>
      </c>
      <c r="G15" s="4" t="s">
        <v>10</v>
      </c>
      <c r="H15" s="4" t="s">
        <v>11</v>
      </c>
      <c r="J15" s="7" t="s">
        <v>28</v>
      </c>
      <c r="K15" s="4" t="s">
        <v>10</v>
      </c>
      <c r="L15" s="4" t="s">
        <v>11</v>
      </c>
      <c r="N15" s="1"/>
      <c r="O15" s="1"/>
    </row>
    <row r="16" spans="1:17" x14ac:dyDescent="0.2">
      <c r="B16" s="7" t="s">
        <v>24</v>
      </c>
      <c r="C16">
        <v>8605.6450000000004</v>
      </c>
      <c r="D16">
        <f t="shared" ref="D16" si="2">C16-5289.282</f>
        <v>3316.3630000000003</v>
      </c>
      <c r="F16" s="7" t="s">
        <v>24</v>
      </c>
      <c r="G16">
        <v>12109.493</v>
      </c>
      <c r="H16">
        <f>G16-5313.88</f>
        <v>6795.6130000000003</v>
      </c>
      <c r="J16" s="7" t="s">
        <v>24</v>
      </c>
      <c r="K16">
        <v>32019.593000000001</v>
      </c>
      <c r="L16">
        <f>K16-5986.383</f>
        <v>26033.21</v>
      </c>
      <c r="N16" s="1"/>
      <c r="O16" s="1"/>
    </row>
    <row r="17" spans="2:15" x14ac:dyDescent="0.2">
      <c r="B17" s="7" t="s">
        <v>1</v>
      </c>
      <c r="C17">
        <v>5289.2820000000002</v>
      </c>
      <c r="F17" s="7" t="s">
        <v>1</v>
      </c>
      <c r="G17">
        <v>5313.88</v>
      </c>
      <c r="J17" s="7" t="s">
        <v>1</v>
      </c>
      <c r="K17">
        <v>5986.3829999999998</v>
      </c>
      <c r="N17" s="1"/>
      <c r="O17" s="1"/>
    </row>
    <row r="18" spans="2:15" x14ac:dyDescent="0.2">
      <c r="N18" s="1"/>
      <c r="O18" s="1"/>
    </row>
    <row r="19" spans="2:15" ht="21" customHeight="1" x14ac:dyDescent="0.2">
      <c r="B19" s="7" t="s">
        <v>29</v>
      </c>
      <c r="C19" s="4" t="s">
        <v>10</v>
      </c>
      <c r="D19" s="4" t="s">
        <v>11</v>
      </c>
      <c r="F19" s="7" t="s">
        <v>29</v>
      </c>
      <c r="G19" s="4" t="s">
        <v>10</v>
      </c>
      <c r="H19" s="4" t="s">
        <v>11</v>
      </c>
      <c r="J19" s="7" t="s">
        <v>29</v>
      </c>
      <c r="K19" s="4" t="s">
        <v>10</v>
      </c>
      <c r="L19" s="4" t="s">
        <v>11</v>
      </c>
      <c r="N19" s="1"/>
      <c r="O19" s="1"/>
    </row>
    <row r="20" spans="2:15" x14ac:dyDescent="0.2">
      <c r="B20" s="7" t="s">
        <v>24</v>
      </c>
      <c r="C20">
        <v>9314.1380000000008</v>
      </c>
      <c r="D20">
        <f t="shared" ref="D20" si="3">C20-5339.711</f>
        <v>3974.4270000000006</v>
      </c>
      <c r="F20" s="7" t="s">
        <v>24</v>
      </c>
      <c r="G20">
        <v>14414.597</v>
      </c>
      <c r="H20">
        <f>G20-5433.635</f>
        <v>8980.9619999999995</v>
      </c>
      <c r="J20" s="7" t="s">
        <v>24</v>
      </c>
      <c r="K20">
        <v>39422.682999999997</v>
      </c>
      <c r="L20">
        <f>K20-6109.012</f>
        <v>33313.670999999995</v>
      </c>
      <c r="N20" s="1"/>
      <c r="O20" s="1"/>
    </row>
    <row r="21" spans="2:15" x14ac:dyDescent="0.2">
      <c r="B21" s="7" t="s">
        <v>1</v>
      </c>
      <c r="C21">
        <v>5339.7110000000002</v>
      </c>
      <c r="F21" s="7" t="s">
        <v>1</v>
      </c>
      <c r="G21">
        <v>5433.6350000000002</v>
      </c>
      <c r="J21" s="7" t="s">
        <v>1</v>
      </c>
      <c r="K21">
        <v>6109.0119999999997</v>
      </c>
      <c r="N21" s="1"/>
      <c r="O21" s="1"/>
    </row>
    <row r="22" spans="2:15" x14ac:dyDescent="0.2">
      <c r="N22" s="1"/>
      <c r="O22" s="1"/>
    </row>
    <row r="23" spans="2:15" ht="16" customHeight="1" x14ac:dyDescent="0.2">
      <c r="F23" s="7" t="s">
        <v>30</v>
      </c>
      <c r="G23" s="4" t="s">
        <v>10</v>
      </c>
      <c r="H23" s="4" t="s">
        <v>11</v>
      </c>
      <c r="N23" s="1"/>
      <c r="O23" s="1"/>
    </row>
    <row r="24" spans="2:15" x14ac:dyDescent="0.2">
      <c r="F24" s="7" t="s">
        <v>24</v>
      </c>
      <c r="G24">
        <v>14017.258</v>
      </c>
      <c r="H24">
        <f t="shared" ref="H24" si="4">G24-5415.894</f>
        <v>8601.3639999999996</v>
      </c>
      <c r="N24" s="1"/>
      <c r="O24" s="1"/>
    </row>
    <row r="25" spans="2:15" x14ac:dyDescent="0.2">
      <c r="F25" s="7" t="s">
        <v>1</v>
      </c>
      <c r="G25">
        <v>5415.8940000000002</v>
      </c>
      <c r="N25" s="1"/>
      <c r="O25" s="1"/>
    </row>
    <row r="26" spans="2:15" x14ac:dyDescent="0.2">
      <c r="N26" s="1"/>
      <c r="O26" s="1"/>
    </row>
    <row r="27" spans="2:15" x14ac:dyDescent="0.2">
      <c r="N27" s="1"/>
      <c r="O27" s="1"/>
    </row>
    <row r="28" spans="2:15" x14ac:dyDescent="0.2">
      <c r="N28" s="1"/>
      <c r="O28" s="1"/>
    </row>
    <row r="29" spans="2:15" x14ac:dyDescent="0.2">
      <c r="N29" s="1"/>
      <c r="O29" s="1"/>
    </row>
    <row r="30" spans="2:15" x14ac:dyDescent="0.2">
      <c r="N30" s="1"/>
      <c r="O30" s="1"/>
    </row>
    <row r="31" spans="2:15" x14ac:dyDescent="0.2">
      <c r="N31" s="1"/>
      <c r="O31" s="1"/>
    </row>
    <row r="32" spans="2:15" x14ac:dyDescent="0.2">
      <c r="N32" s="1"/>
      <c r="O32" s="1"/>
    </row>
    <row r="33" spans="2:15" x14ac:dyDescent="0.2">
      <c r="N33" s="1"/>
      <c r="O33" s="1"/>
    </row>
    <row r="34" spans="2:15" x14ac:dyDescent="0.2">
      <c r="N34" s="1"/>
      <c r="O34" s="1"/>
    </row>
    <row r="37" spans="2:15" x14ac:dyDescent="0.2">
      <c r="B37" s="4"/>
      <c r="C37" s="4"/>
      <c r="D37" s="4"/>
      <c r="E37" s="4"/>
    </row>
    <row r="38" spans="2:15" x14ac:dyDescent="0.2">
      <c r="B38" s="5"/>
      <c r="C38" s="1"/>
      <c r="D38" s="1"/>
      <c r="E38" s="1"/>
    </row>
    <row r="39" spans="2:15" x14ac:dyDescent="0.2">
      <c r="B39" s="5"/>
      <c r="C39" s="1"/>
      <c r="D39" s="1"/>
      <c r="E39" s="1"/>
    </row>
    <row r="40" spans="2:15" x14ac:dyDescent="0.2">
      <c r="B40" s="5"/>
      <c r="C40" s="1"/>
      <c r="D40" s="1"/>
      <c r="E40" s="1"/>
    </row>
  </sheetData>
  <mergeCells count="3">
    <mergeCell ref="B2:E2"/>
    <mergeCell ref="F2:I2"/>
    <mergeCell ref="J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"/>
  <sheetViews>
    <sheetView tabSelected="1" workbookViewId="0">
      <selection activeCell="J1" sqref="J1:J1048576"/>
    </sheetView>
  </sheetViews>
  <sheetFormatPr baseColWidth="10" defaultColWidth="8.83203125" defaultRowHeight="15" x14ac:dyDescent="0.2"/>
  <cols>
    <col min="5" max="5" width="14" customWidth="1"/>
    <col min="6" max="6" width="28" customWidth="1"/>
    <col min="7" max="7" width="13.1640625" customWidth="1"/>
    <col min="8" max="8" width="11" bestFit="1" customWidth="1"/>
    <col min="11" max="11" width="12" bestFit="1" customWidth="1"/>
    <col min="12" max="12" width="11" bestFit="1" customWidth="1"/>
    <col min="13" max="13" width="13.6640625" customWidth="1"/>
  </cols>
  <sheetData>
    <row r="1" spans="1:13" x14ac:dyDescent="0.2">
      <c r="A1" s="7" t="s">
        <v>37</v>
      </c>
    </row>
    <row r="2" spans="1:13" x14ac:dyDescent="0.2">
      <c r="B2" s="8" t="s">
        <v>22</v>
      </c>
      <c r="C2" s="8"/>
      <c r="D2" s="8"/>
      <c r="E2" s="8"/>
      <c r="F2" s="8"/>
      <c r="G2" s="8"/>
      <c r="H2" s="8"/>
    </row>
    <row r="3" spans="1:13" x14ac:dyDescent="0.2">
      <c r="B3" t="s">
        <v>15</v>
      </c>
      <c r="D3" s="7" t="s">
        <v>0</v>
      </c>
      <c r="E3" s="7" t="s">
        <v>32</v>
      </c>
      <c r="F3" s="7" t="s">
        <v>34</v>
      </c>
      <c r="G3" s="7" t="s">
        <v>6</v>
      </c>
      <c r="H3" s="7" t="s">
        <v>5</v>
      </c>
    </row>
    <row r="4" spans="1:13" x14ac:dyDescent="0.2">
      <c r="C4" s="7" t="s">
        <v>31</v>
      </c>
      <c r="D4">
        <v>2280.35</v>
      </c>
      <c r="E4">
        <v>9480.9459999999999</v>
      </c>
      <c r="F4">
        <f>E4-E6</f>
        <v>4034.9629999999997</v>
      </c>
      <c r="G4">
        <f>F4*D4</f>
        <v>9201127.8770499993</v>
      </c>
      <c r="H4">
        <f>G7/G5</f>
        <v>0.24546431577257638</v>
      </c>
      <c r="K4" t="s">
        <v>22</v>
      </c>
      <c r="L4" t="s">
        <v>35</v>
      </c>
      <c r="M4" t="s">
        <v>36</v>
      </c>
    </row>
    <row r="5" spans="1:13" x14ac:dyDescent="0.2">
      <c r="C5" s="7" t="s">
        <v>4</v>
      </c>
      <c r="D5">
        <v>21344.296999999999</v>
      </c>
      <c r="E5">
        <v>6017.3029999999999</v>
      </c>
      <c r="F5">
        <f>E5-E6</f>
        <v>571.31999999999971</v>
      </c>
      <c r="G5">
        <f>F5*D5</f>
        <v>12194423.762039993</v>
      </c>
      <c r="J5" t="s">
        <v>15</v>
      </c>
      <c r="K5">
        <v>0.24546431577257638</v>
      </c>
      <c r="L5">
        <v>0.41988853672103066</v>
      </c>
      <c r="M5">
        <v>5.380602466151594E-2</v>
      </c>
    </row>
    <row r="6" spans="1:13" x14ac:dyDescent="0.2">
      <c r="C6" s="7" t="s">
        <v>1</v>
      </c>
      <c r="D6">
        <v>966.07799999999997</v>
      </c>
      <c r="E6">
        <v>5445.9830000000002</v>
      </c>
      <c r="J6" t="s">
        <v>16</v>
      </c>
      <c r="K6">
        <v>0.24624426547880107</v>
      </c>
      <c r="L6">
        <v>0.42580036366963309</v>
      </c>
      <c r="M6">
        <v>4.4102711073088059E-2</v>
      </c>
    </row>
    <row r="7" spans="1:13" x14ac:dyDescent="0.2">
      <c r="C7" s="7" t="s">
        <v>33</v>
      </c>
      <c r="G7">
        <f>G5-G4</f>
        <v>2993295.8849899936</v>
      </c>
      <c r="J7" t="s">
        <v>17</v>
      </c>
      <c r="K7">
        <v>0.27990864976628865</v>
      </c>
      <c r="L7">
        <v>0.44284717378880095</v>
      </c>
      <c r="M7">
        <v>2.5500307592970978E-2</v>
      </c>
    </row>
    <row r="8" spans="1:13" x14ac:dyDescent="0.2">
      <c r="J8" t="s">
        <v>18</v>
      </c>
      <c r="K8">
        <v>0.23994896207489269</v>
      </c>
      <c r="L8">
        <v>0.38964383346880904</v>
      </c>
      <c r="M8">
        <v>4.4178808659507414E-2</v>
      </c>
    </row>
    <row r="9" spans="1:13" x14ac:dyDescent="0.2">
      <c r="J9" t="s">
        <v>19</v>
      </c>
      <c r="K9">
        <v>0.20356875783545475</v>
      </c>
      <c r="L9">
        <v>0.51046510921310395</v>
      </c>
      <c r="M9">
        <v>2.4420328069073946E-2</v>
      </c>
    </row>
    <row r="10" spans="1:13" x14ac:dyDescent="0.2">
      <c r="B10" t="s">
        <v>16</v>
      </c>
      <c r="D10" s="7" t="s">
        <v>0</v>
      </c>
      <c r="E10" s="7" t="s">
        <v>32</v>
      </c>
      <c r="F10" s="7" t="s">
        <v>34</v>
      </c>
      <c r="G10" s="7" t="s">
        <v>6</v>
      </c>
      <c r="H10" s="7" t="s">
        <v>5</v>
      </c>
      <c r="J10" t="s">
        <v>20</v>
      </c>
      <c r="K10">
        <v>0.23094913562696684</v>
      </c>
      <c r="M10">
        <v>2.0948011852332988E-2</v>
      </c>
    </row>
    <row r="11" spans="1:13" x14ac:dyDescent="0.2">
      <c r="C11" s="7" t="s">
        <v>31</v>
      </c>
      <c r="D11">
        <v>2560.759</v>
      </c>
      <c r="E11">
        <v>10906.679</v>
      </c>
      <c r="F11">
        <f>E11-E13</f>
        <v>5305.2129999999997</v>
      </c>
      <c r="G11">
        <f>F11*D11</f>
        <v>13585371.936666999</v>
      </c>
      <c r="H11">
        <f>G14/G12</f>
        <v>0.24624426547880107</v>
      </c>
      <c r="J11" s="7" t="s">
        <v>7</v>
      </c>
      <c r="K11">
        <f>AVERAGE(K5:K10)</f>
        <v>0.24101401442583006</v>
      </c>
      <c r="L11">
        <f>AVERAGE(L5:L9)</f>
        <v>0.43772900337227555</v>
      </c>
      <c r="M11">
        <f>AVERAGE(M5:M10)</f>
        <v>3.549269865141489E-2</v>
      </c>
    </row>
    <row r="12" spans="1:13" x14ac:dyDescent="0.2">
      <c r="C12" s="7" t="s">
        <v>4</v>
      </c>
      <c r="D12">
        <v>24303.075000000001</v>
      </c>
      <c r="E12">
        <v>6343.0829999999996</v>
      </c>
      <c r="F12">
        <f>E12-E13</f>
        <v>741.61699999999928</v>
      </c>
      <c r="G12">
        <f>F12*D12</f>
        <v>18023573.572274983</v>
      </c>
      <c r="J12" s="7" t="s">
        <v>3</v>
      </c>
      <c r="K12">
        <f>_xlfn.STDEV.P(K5:K10)</f>
        <v>2.2599914193370648E-2</v>
      </c>
      <c r="L12">
        <f>_xlfn.STDEV.P(L5:L9)</f>
        <v>4.0223115298135888E-2</v>
      </c>
      <c r="M12">
        <f>_xlfn.STDEV.P(M5:M10)</f>
        <v>1.237572835558404E-2</v>
      </c>
    </row>
    <row r="13" spans="1:13" x14ac:dyDescent="0.2">
      <c r="C13" s="7" t="s">
        <v>1</v>
      </c>
      <c r="D13">
        <v>1321.8040000000001</v>
      </c>
      <c r="E13">
        <v>5601.4660000000003</v>
      </c>
    </row>
    <row r="14" spans="1:13" x14ac:dyDescent="0.2">
      <c r="C14" s="7" t="s">
        <v>33</v>
      </c>
      <c r="G14">
        <f>G12-G11</f>
        <v>4438201.6356079839</v>
      </c>
      <c r="K14">
        <f>_xlfn.T.TEST(K5:K10,L5:L9,2,2)</f>
        <v>6.9547623369458779E-6</v>
      </c>
      <c r="L14">
        <f>_xlfn.T.TEST(L5:L9,M5:M10,2,2)</f>
        <v>5.9113020403788814E-9</v>
      </c>
    </row>
    <row r="17" spans="2:8" x14ac:dyDescent="0.2">
      <c r="B17" t="s">
        <v>17</v>
      </c>
      <c r="D17" s="7" t="s">
        <v>0</v>
      </c>
      <c r="E17" s="7" t="s">
        <v>32</v>
      </c>
      <c r="F17" s="7" t="s">
        <v>34</v>
      </c>
      <c r="G17" s="7" t="s">
        <v>6</v>
      </c>
      <c r="H17" s="7" t="s">
        <v>5</v>
      </c>
    </row>
    <row r="18" spans="2:8" x14ac:dyDescent="0.2">
      <c r="C18" s="7" t="s">
        <v>31</v>
      </c>
      <c r="D18">
        <v>2575.8229999999999</v>
      </c>
      <c r="E18">
        <v>11798.725</v>
      </c>
      <c r="F18">
        <f>E18-E20</f>
        <v>6357.39</v>
      </c>
      <c r="G18">
        <f>F18*D18</f>
        <v>16375511.38197</v>
      </c>
      <c r="H18">
        <f>G21/G19</f>
        <v>0.27990864976628865</v>
      </c>
    </row>
    <row r="19" spans="2:8" x14ac:dyDescent="0.2">
      <c r="C19" s="7" t="s">
        <v>4</v>
      </c>
      <c r="D19">
        <v>21274.195</v>
      </c>
      <c r="E19">
        <v>6510.277</v>
      </c>
      <c r="F19">
        <f>E19-E20</f>
        <v>1068.942</v>
      </c>
      <c r="G19">
        <f>F19*D19</f>
        <v>22740880.551690001</v>
      </c>
    </row>
    <row r="20" spans="2:8" x14ac:dyDescent="0.2">
      <c r="C20" s="7" t="s">
        <v>1</v>
      </c>
      <c r="D20">
        <v>854.55200000000002</v>
      </c>
      <c r="E20">
        <v>5441.335</v>
      </c>
    </row>
    <row r="21" spans="2:8" x14ac:dyDescent="0.2">
      <c r="C21" s="7" t="s">
        <v>33</v>
      </c>
      <c r="G21">
        <f>G19-G18</f>
        <v>6365369.1697200015</v>
      </c>
    </row>
    <row r="24" spans="2:8" x14ac:dyDescent="0.2">
      <c r="B24" t="s">
        <v>18</v>
      </c>
      <c r="D24" s="7" t="s">
        <v>0</v>
      </c>
      <c r="E24" s="7" t="s">
        <v>32</v>
      </c>
      <c r="F24" s="7" t="s">
        <v>34</v>
      </c>
      <c r="G24" s="7" t="s">
        <v>6</v>
      </c>
      <c r="H24" s="7" t="s">
        <v>5</v>
      </c>
    </row>
    <row r="25" spans="2:8" x14ac:dyDescent="0.2">
      <c r="C25" s="7" t="s">
        <v>31</v>
      </c>
      <c r="D25">
        <v>2901.1320000000001</v>
      </c>
      <c r="E25">
        <v>11494.57</v>
      </c>
      <c r="F25">
        <f>E25-E27</f>
        <v>5965.5990000000002</v>
      </c>
      <c r="G25">
        <f>F25*D25</f>
        <v>17306990.158068001</v>
      </c>
      <c r="H25">
        <f>G28/G26</f>
        <v>0.23994896207489269</v>
      </c>
    </row>
    <row r="26" spans="2:8" x14ac:dyDescent="0.2">
      <c r="C26" s="7" t="s">
        <v>4</v>
      </c>
      <c r="D26">
        <v>24014.362000000001</v>
      </c>
      <c r="E26">
        <v>6477.1880000000001</v>
      </c>
      <c r="F26">
        <f>E26-E27</f>
        <v>948.21700000000055</v>
      </c>
      <c r="G26">
        <f>F26*D26</f>
        <v>22770826.292554013</v>
      </c>
    </row>
    <row r="27" spans="2:8" x14ac:dyDescent="0.2">
      <c r="C27" s="7" t="s">
        <v>1</v>
      </c>
      <c r="D27">
        <v>1232.9690000000001</v>
      </c>
      <c r="E27">
        <v>5528.9709999999995</v>
      </c>
    </row>
    <row r="28" spans="2:8" x14ac:dyDescent="0.2">
      <c r="C28" s="7" t="s">
        <v>33</v>
      </c>
      <c r="G28">
        <f>G26-G25</f>
        <v>5463836.1344860122</v>
      </c>
    </row>
    <row r="30" spans="2:8" x14ac:dyDescent="0.2">
      <c r="B30" t="s">
        <v>19</v>
      </c>
      <c r="D30" s="7" t="s">
        <v>0</v>
      </c>
      <c r="E30" s="7" t="s">
        <v>32</v>
      </c>
      <c r="F30" s="7" t="s">
        <v>34</v>
      </c>
      <c r="G30" s="7" t="s">
        <v>6</v>
      </c>
      <c r="H30" s="7" t="s">
        <v>5</v>
      </c>
    </row>
    <row r="31" spans="2:8" x14ac:dyDescent="0.2">
      <c r="C31" s="7" t="s">
        <v>31</v>
      </c>
      <c r="D31">
        <v>3401.7930000000001</v>
      </c>
      <c r="E31">
        <v>9555.1419999999998</v>
      </c>
      <c r="F31">
        <f>E31-E33</f>
        <v>4216.9089999999997</v>
      </c>
      <c r="G31">
        <f>F31*D31</f>
        <v>14345051.517836999</v>
      </c>
      <c r="H31">
        <f>G34/G32</f>
        <v>0.20356875783545475</v>
      </c>
    </row>
    <row r="32" spans="2:8" x14ac:dyDescent="0.2">
      <c r="C32" s="7" t="s">
        <v>4</v>
      </c>
      <c r="D32">
        <v>25186.981</v>
      </c>
      <c r="E32">
        <v>6053.3509999999997</v>
      </c>
      <c r="F32">
        <f>E32-E33</f>
        <v>715.11799999999948</v>
      </c>
      <c r="G32">
        <f>F32*D32</f>
        <v>18011663.478757989</v>
      </c>
    </row>
    <row r="33" spans="2:8" x14ac:dyDescent="0.2">
      <c r="C33" s="7" t="s">
        <v>1</v>
      </c>
      <c r="D33">
        <v>1344.4949999999999</v>
      </c>
      <c r="E33">
        <v>5338.2330000000002</v>
      </c>
    </row>
    <row r="34" spans="2:8" x14ac:dyDescent="0.2">
      <c r="C34" s="7" t="s">
        <v>33</v>
      </c>
      <c r="G34">
        <f>G32-G31</f>
        <v>3666611.9609209895</v>
      </c>
    </row>
    <row r="36" spans="2:8" x14ac:dyDescent="0.2">
      <c r="B36" t="s">
        <v>20</v>
      </c>
      <c r="D36" s="7" t="s">
        <v>0</v>
      </c>
      <c r="E36" s="7" t="s">
        <v>32</v>
      </c>
      <c r="F36" s="7" t="s">
        <v>34</v>
      </c>
      <c r="G36" s="7" t="s">
        <v>6</v>
      </c>
      <c r="H36" s="7" t="s">
        <v>5</v>
      </c>
    </row>
    <row r="37" spans="2:8" x14ac:dyDescent="0.2">
      <c r="C37" s="7" t="s">
        <v>31</v>
      </c>
      <c r="D37">
        <v>2592.817</v>
      </c>
      <c r="E37">
        <v>10311.352999999999</v>
      </c>
      <c r="F37">
        <f>E37-E39</f>
        <v>4849.2779999999993</v>
      </c>
      <c r="G37">
        <f>F37*D37</f>
        <v>12573290.436125997</v>
      </c>
      <c r="H37">
        <f>G40/G38</f>
        <v>0.23094913562696684</v>
      </c>
    </row>
    <row r="38" spans="2:8" x14ac:dyDescent="0.2">
      <c r="C38" s="7" t="s">
        <v>4</v>
      </c>
      <c r="D38">
        <v>30544.395</v>
      </c>
      <c r="E38">
        <v>5997.3320000000003</v>
      </c>
      <c r="F38">
        <f>E38-E39</f>
        <v>535.25700000000052</v>
      </c>
      <c r="G38">
        <f>F38*D38</f>
        <v>16349101.234515017</v>
      </c>
    </row>
    <row r="39" spans="2:8" x14ac:dyDescent="0.2">
      <c r="C39" s="7" t="s">
        <v>1</v>
      </c>
      <c r="D39">
        <v>2002.259</v>
      </c>
      <c r="E39">
        <v>5462.0749999999998</v>
      </c>
    </row>
    <row r="40" spans="2:8" x14ac:dyDescent="0.2">
      <c r="C40" s="7" t="s">
        <v>33</v>
      </c>
      <c r="G40">
        <f>G38-G37</f>
        <v>3775810.7983890194</v>
      </c>
    </row>
    <row r="43" spans="2:8" x14ac:dyDescent="0.2">
      <c r="B43" s="8" t="s">
        <v>35</v>
      </c>
      <c r="C43" s="8"/>
      <c r="D43" s="8"/>
      <c r="E43" s="8"/>
      <c r="F43" s="8"/>
      <c r="G43" s="8"/>
      <c r="H43" s="8"/>
    </row>
    <row r="44" spans="2:8" x14ac:dyDescent="0.2">
      <c r="B44" t="s">
        <v>15</v>
      </c>
      <c r="D44" s="7" t="s">
        <v>0</v>
      </c>
      <c r="E44" s="7" t="s">
        <v>32</v>
      </c>
      <c r="F44" s="7" t="s">
        <v>34</v>
      </c>
      <c r="G44" s="7" t="s">
        <v>6</v>
      </c>
      <c r="H44" s="7" t="s">
        <v>5</v>
      </c>
    </row>
    <row r="45" spans="2:8" x14ac:dyDescent="0.2">
      <c r="C45" s="7" t="s">
        <v>31</v>
      </c>
      <c r="D45">
        <v>2767.59</v>
      </c>
      <c r="E45">
        <v>8475.3940000000002</v>
      </c>
      <c r="F45">
        <f>E45-E47</f>
        <v>3008.4970000000003</v>
      </c>
      <c r="G45">
        <f>F45*D45</f>
        <v>8326286.2122300016</v>
      </c>
      <c r="H45">
        <f>G48/G46</f>
        <v>0.41988853672103066</v>
      </c>
    </row>
    <row r="46" spans="2:8" x14ac:dyDescent="0.2">
      <c r="C46" s="7" t="s">
        <v>4</v>
      </c>
      <c r="D46">
        <v>24186.720000000001</v>
      </c>
      <c r="E46">
        <v>6060.3180000000002</v>
      </c>
      <c r="F46">
        <f>E46-E47</f>
        <v>593.42100000000028</v>
      </c>
      <c r="G46">
        <f>F46*D46</f>
        <v>14352907.569120007</v>
      </c>
    </row>
    <row r="47" spans="2:8" x14ac:dyDescent="0.2">
      <c r="C47" s="7" t="s">
        <v>1</v>
      </c>
      <c r="D47">
        <v>764.84799999999996</v>
      </c>
      <c r="E47">
        <v>5466.8969999999999</v>
      </c>
    </row>
    <row r="48" spans="2:8" x14ac:dyDescent="0.2">
      <c r="C48" s="7" t="s">
        <v>33</v>
      </c>
      <c r="G48">
        <f>G46-G45</f>
        <v>6026621.3568900051</v>
      </c>
    </row>
    <row r="49" spans="2:8" x14ac:dyDescent="0.2">
      <c r="C49" s="7"/>
    </row>
    <row r="50" spans="2:8" x14ac:dyDescent="0.2">
      <c r="B50" t="s">
        <v>16</v>
      </c>
      <c r="D50" s="7" t="s">
        <v>0</v>
      </c>
      <c r="E50" s="7" t="s">
        <v>32</v>
      </c>
      <c r="F50" s="7" t="s">
        <v>34</v>
      </c>
      <c r="G50" s="7" t="s">
        <v>6</v>
      </c>
      <c r="H50" s="7" t="s">
        <v>5</v>
      </c>
    </row>
    <row r="51" spans="2:8" x14ac:dyDescent="0.2">
      <c r="C51" s="7" t="s">
        <v>31</v>
      </c>
      <c r="D51">
        <v>2659.9259999999999</v>
      </c>
      <c r="E51">
        <v>8314.43</v>
      </c>
      <c r="F51">
        <f>E51-E53</f>
        <v>2903.4090000000006</v>
      </c>
      <c r="G51">
        <f>F51*D51</f>
        <v>7722853.0877340017</v>
      </c>
      <c r="H51">
        <f>G54/G52</f>
        <v>0.42580036366963309</v>
      </c>
    </row>
    <row r="52" spans="2:8" x14ac:dyDescent="0.2">
      <c r="C52" s="7" t="s">
        <v>4</v>
      </c>
      <c r="D52">
        <v>26232.142</v>
      </c>
      <c r="E52">
        <v>5923.7420000000002</v>
      </c>
      <c r="F52">
        <f>E52-E53</f>
        <v>512.72100000000046</v>
      </c>
      <c r="G52">
        <f>F52*D52</f>
        <v>13449770.078382012</v>
      </c>
    </row>
    <row r="53" spans="2:8" x14ac:dyDescent="0.2">
      <c r="C53" s="7" t="s">
        <v>1</v>
      </c>
      <c r="D53">
        <v>572.50199999999995</v>
      </c>
      <c r="E53">
        <v>5411.0209999999997</v>
      </c>
    </row>
    <row r="54" spans="2:8" x14ac:dyDescent="0.2">
      <c r="C54" s="7" t="s">
        <v>33</v>
      </c>
      <c r="G54">
        <f>G52-G51</f>
        <v>5726916.9906480098</v>
      </c>
    </row>
    <row r="56" spans="2:8" x14ac:dyDescent="0.2">
      <c r="B56" t="s">
        <v>17</v>
      </c>
      <c r="D56" s="7" t="s">
        <v>0</v>
      </c>
      <c r="E56" s="7" t="s">
        <v>32</v>
      </c>
      <c r="F56" s="7" t="s">
        <v>34</v>
      </c>
      <c r="G56" s="7" t="s">
        <v>6</v>
      </c>
      <c r="H56" s="7" t="s">
        <v>5</v>
      </c>
    </row>
    <row r="57" spans="2:8" x14ac:dyDescent="0.2">
      <c r="C57" s="7" t="s">
        <v>31</v>
      </c>
      <c r="D57">
        <v>2913.5880000000002</v>
      </c>
      <c r="E57">
        <v>8381.1360000000004</v>
      </c>
      <c r="F57">
        <f>E57-E59</f>
        <v>3058.8830000000007</v>
      </c>
      <c r="G57">
        <f>F57*D57</f>
        <v>8912324.8022040036</v>
      </c>
      <c r="H57">
        <f>G60/G58</f>
        <v>0.44284717378880095</v>
      </c>
    </row>
    <row r="58" spans="2:8" x14ac:dyDescent="0.2">
      <c r="C58" s="7" t="s">
        <v>4</v>
      </c>
      <c r="D58">
        <v>26956.530999999999</v>
      </c>
      <c r="E58">
        <v>5915.66</v>
      </c>
      <c r="F58">
        <f>E58-E59</f>
        <v>593.40700000000015</v>
      </c>
      <c r="G58">
        <f>F58*D58</f>
        <v>15996194.191117004</v>
      </c>
    </row>
    <row r="59" spans="2:8" x14ac:dyDescent="0.2">
      <c r="C59" s="7" t="s">
        <v>1</v>
      </c>
      <c r="D59">
        <v>324.82600000000002</v>
      </c>
      <c r="E59">
        <v>5322.2529999999997</v>
      </c>
    </row>
    <row r="60" spans="2:8" x14ac:dyDescent="0.2">
      <c r="C60" s="7" t="s">
        <v>33</v>
      </c>
      <c r="G60">
        <f>G58-G57</f>
        <v>7083869.388913</v>
      </c>
    </row>
    <row r="61" spans="2:8" x14ac:dyDescent="0.2">
      <c r="C61" s="7"/>
    </row>
    <row r="62" spans="2:8" x14ac:dyDescent="0.2">
      <c r="B62" t="s">
        <v>18</v>
      </c>
      <c r="D62" s="7" t="s">
        <v>0</v>
      </c>
      <c r="E62" s="7" t="s">
        <v>32</v>
      </c>
      <c r="F62" s="7" t="s">
        <v>34</v>
      </c>
      <c r="G62" s="7" t="s">
        <v>6</v>
      </c>
      <c r="H62" s="7" t="s">
        <v>5</v>
      </c>
    </row>
    <row r="63" spans="2:8" x14ac:dyDescent="0.2">
      <c r="C63" s="7" t="s">
        <v>31</v>
      </c>
      <c r="D63">
        <v>3539.1970000000001</v>
      </c>
      <c r="E63">
        <v>7984.5</v>
      </c>
      <c r="F63">
        <f>E63-E65</f>
        <v>2630.4750000000004</v>
      </c>
      <c r="G63">
        <f>F63*D63</f>
        <v>9309769.2285750024</v>
      </c>
      <c r="H63">
        <f>G66/G64</f>
        <v>0.38964383346880904</v>
      </c>
    </row>
    <row r="64" spans="2:8" x14ac:dyDescent="0.2">
      <c r="C64" s="7" t="s">
        <v>4</v>
      </c>
      <c r="D64">
        <v>24249.774000000001</v>
      </c>
      <c r="E64">
        <v>5983.0209999999997</v>
      </c>
      <c r="F64">
        <f>E64-E65</f>
        <v>628.99600000000009</v>
      </c>
      <c r="G64">
        <f>F64*D64</f>
        <v>15253010.846904004</v>
      </c>
    </row>
    <row r="65" spans="2:8" x14ac:dyDescent="0.2">
      <c r="C65" s="7" t="s">
        <v>1</v>
      </c>
      <c r="D65">
        <v>557.72799999999995</v>
      </c>
      <c r="E65">
        <v>5354.0249999999996</v>
      </c>
    </row>
    <row r="66" spans="2:8" x14ac:dyDescent="0.2">
      <c r="C66" s="7" t="s">
        <v>33</v>
      </c>
      <c r="G66">
        <f>G64-G63</f>
        <v>5943241.6183290016</v>
      </c>
    </row>
    <row r="67" spans="2:8" x14ac:dyDescent="0.2">
      <c r="C67" s="7"/>
    </row>
    <row r="68" spans="2:8" x14ac:dyDescent="0.2">
      <c r="B68" t="s">
        <v>19</v>
      </c>
      <c r="D68" s="7" t="s">
        <v>0</v>
      </c>
      <c r="E68" s="7" t="s">
        <v>32</v>
      </c>
      <c r="F68" s="7" t="s">
        <v>34</v>
      </c>
      <c r="G68" s="7" t="s">
        <v>6</v>
      </c>
      <c r="H68" s="7" t="s">
        <v>5</v>
      </c>
    </row>
    <row r="69" spans="2:8" x14ac:dyDescent="0.2">
      <c r="C69" s="7" t="s">
        <v>31</v>
      </c>
      <c r="D69">
        <v>1599.412</v>
      </c>
      <c r="E69">
        <v>8434.3819999999996</v>
      </c>
      <c r="F69">
        <f>E69-E71</f>
        <v>3031.2119999999995</v>
      </c>
      <c r="G69">
        <f>F69*D69</f>
        <v>4848156.847343999</v>
      </c>
      <c r="H69">
        <f>G72/G70</f>
        <v>0.51046510921310395</v>
      </c>
    </row>
    <row r="70" spans="2:8" x14ac:dyDescent="0.2">
      <c r="C70" s="7" t="s">
        <v>4</v>
      </c>
      <c r="D70">
        <v>22916.19</v>
      </c>
      <c r="E70">
        <v>5835.3360000000002</v>
      </c>
      <c r="F70">
        <f>E70-E71</f>
        <v>432.16600000000017</v>
      </c>
      <c r="G70">
        <f>F70*D70</f>
        <v>9903598.1675400026</v>
      </c>
    </row>
    <row r="71" spans="2:8" x14ac:dyDescent="0.2">
      <c r="C71" s="7" t="s">
        <v>1</v>
      </c>
      <c r="D71">
        <v>1064.569</v>
      </c>
      <c r="E71">
        <v>5403.17</v>
      </c>
    </row>
    <row r="72" spans="2:8" x14ac:dyDescent="0.2">
      <c r="C72" s="7" t="s">
        <v>33</v>
      </c>
      <c r="G72">
        <f>G70-G69</f>
        <v>5055441.3201960037</v>
      </c>
    </row>
    <row r="75" spans="2:8" x14ac:dyDescent="0.2">
      <c r="B75" s="8" t="s">
        <v>36</v>
      </c>
      <c r="C75" s="8"/>
      <c r="D75" s="8"/>
      <c r="E75" s="8"/>
      <c r="F75" s="8"/>
      <c r="G75" s="8"/>
      <c r="H75" s="8"/>
    </row>
    <row r="76" spans="2:8" x14ac:dyDescent="0.2">
      <c r="B76" t="s">
        <v>15</v>
      </c>
      <c r="D76" s="7" t="s">
        <v>0</v>
      </c>
      <c r="E76" s="7" t="s">
        <v>32</v>
      </c>
      <c r="F76" s="7" t="s">
        <v>34</v>
      </c>
      <c r="G76" s="7" t="s">
        <v>6</v>
      </c>
      <c r="H76" s="7" t="s">
        <v>5</v>
      </c>
    </row>
    <row r="77" spans="2:8" x14ac:dyDescent="0.2">
      <c r="C77" s="7" t="s">
        <v>31</v>
      </c>
      <c r="D77">
        <v>1587.5360000000001</v>
      </c>
      <c r="E77">
        <v>10954.665000000001</v>
      </c>
      <c r="F77">
        <f>E77-E79</f>
        <v>5957.1730000000007</v>
      </c>
      <c r="G77">
        <f>F77*D77</f>
        <v>9457226.5957280006</v>
      </c>
      <c r="H77">
        <f>G80/G78</f>
        <v>5.380602466151594E-2</v>
      </c>
    </row>
    <row r="78" spans="2:8" x14ac:dyDescent="0.2">
      <c r="C78" s="7" t="s">
        <v>4</v>
      </c>
      <c r="D78">
        <v>20252.305</v>
      </c>
      <c r="E78">
        <v>5491.0169999999998</v>
      </c>
      <c r="F78">
        <f>E78-E79</f>
        <v>493.52499999999964</v>
      </c>
      <c r="G78">
        <f>F78*D78</f>
        <v>9995018.8251249921</v>
      </c>
    </row>
    <row r="79" spans="2:8" x14ac:dyDescent="0.2">
      <c r="C79" s="7" t="s">
        <v>1</v>
      </c>
      <c r="D79">
        <v>927.35799999999995</v>
      </c>
      <c r="E79">
        <v>4997.4920000000002</v>
      </c>
    </row>
    <row r="80" spans="2:8" x14ac:dyDescent="0.2">
      <c r="C80" s="7" t="s">
        <v>33</v>
      </c>
      <c r="G80">
        <f>G78-G77</f>
        <v>537792.22939699143</v>
      </c>
    </row>
    <row r="82" spans="2:8" x14ac:dyDescent="0.2">
      <c r="B82" t="s">
        <v>16</v>
      </c>
      <c r="D82" s="7" t="s">
        <v>0</v>
      </c>
      <c r="E82" s="7" t="s">
        <v>32</v>
      </c>
      <c r="F82" s="7" t="s">
        <v>34</v>
      </c>
      <c r="G82" s="7" t="s">
        <v>6</v>
      </c>
      <c r="H82" s="7" t="s">
        <v>5</v>
      </c>
    </row>
    <row r="83" spans="2:8" x14ac:dyDescent="0.2">
      <c r="C83" s="7" t="s">
        <v>31</v>
      </c>
      <c r="D83">
        <v>1366.221</v>
      </c>
      <c r="E83">
        <v>41036.667000000001</v>
      </c>
      <c r="F83">
        <f>E83-E85</f>
        <v>34014.525000000001</v>
      </c>
      <c r="G83">
        <f>F83*D83</f>
        <v>46471358.360025004</v>
      </c>
      <c r="H83">
        <f>G86/G84</f>
        <v>4.4102711073088059E-2</v>
      </c>
    </row>
    <row r="84" spans="2:8" x14ac:dyDescent="0.2">
      <c r="C84" s="7" t="s">
        <v>4</v>
      </c>
      <c r="D84">
        <v>18287.800999999999</v>
      </c>
      <c r="E84">
        <v>9680.4950000000008</v>
      </c>
      <c r="F84">
        <f>E84-E85</f>
        <v>2658.353000000001</v>
      </c>
      <c r="G84">
        <f>F84*D84</f>
        <v>48615430.651753016</v>
      </c>
    </row>
    <row r="85" spans="2:8" x14ac:dyDescent="0.2">
      <c r="C85" s="7" t="s">
        <v>1</v>
      </c>
      <c r="D85">
        <v>985.00400000000002</v>
      </c>
      <c r="E85">
        <v>7022.1419999999998</v>
      </c>
    </row>
    <row r="86" spans="2:8" x14ac:dyDescent="0.2">
      <c r="C86" s="7" t="s">
        <v>33</v>
      </c>
      <c r="G86">
        <f>G84-G83</f>
        <v>2144072.2917280123</v>
      </c>
    </row>
    <row r="88" spans="2:8" x14ac:dyDescent="0.2">
      <c r="B88" t="s">
        <v>17</v>
      </c>
      <c r="D88" s="7" t="s">
        <v>0</v>
      </c>
      <c r="E88" s="7" t="s">
        <v>32</v>
      </c>
      <c r="F88" s="7" t="s">
        <v>34</v>
      </c>
      <c r="G88" s="7" t="s">
        <v>6</v>
      </c>
      <c r="H88" s="7" t="s">
        <v>5</v>
      </c>
    </row>
    <row r="89" spans="2:8" x14ac:dyDescent="0.2">
      <c r="C89" s="7" t="s">
        <v>31</v>
      </c>
      <c r="D89">
        <v>1630.6010000000001</v>
      </c>
      <c r="E89">
        <v>41247.830999999998</v>
      </c>
      <c r="F89">
        <f>E89-E91</f>
        <v>34347.953999999998</v>
      </c>
      <c r="G89">
        <f>F89*D89</f>
        <v>56007808.140354</v>
      </c>
      <c r="H89">
        <f>G92/G90</f>
        <v>2.5500307592970978E-2</v>
      </c>
    </row>
    <row r="90" spans="2:8" x14ac:dyDescent="0.2">
      <c r="C90" s="7" t="s">
        <v>4</v>
      </c>
      <c r="D90">
        <v>20373.68</v>
      </c>
      <c r="E90">
        <v>9720.84</v>
      </c>
      <c r="F90">
        <f>E90-E91</f>
        <v>2820.9629999999997</v>
      </c>
      <c r="G90">
        <f>F90*D90</f>
        <v>57473397.453839995</v>
      </c>
    </row>
    <row r="91" spans="2:8" x14ac:dyDescent="0.2">
      <c r="C91" s="7" t="s">
        <v>1</v>
      </c>
      <c r="D91">
        <v>1299.402</v>
      </c>
      <c r="E91">
        <v>6899.8770000000004</v>
      </c>
    </row>
    <row r="92" spans="2:8" x14ac:dyDescent="0.2">
      <c r="C92" s="7" t="s">
        <v>33</v>
      </c>
      <c r="G92">
        <f>G90-G89</f>
        <v>1465589.3134859949</v>
      </c>
    </row>
    <row r="94" spans="2:8" x14ac:dyDescent="0.2">
      <c r="B94" t="s">
        <v>18</v>
      </c>
      <c r="D94" s="7" t="s">
        <v>0</v>
      </c>
      <c r="E94" s="7" t="s">
        <v>32</v>
      </c>
      <c r="F94" s="7" t="s">
        <v>34</v>
      </c>
      <c r="G94" s="7" t="s">
        <v>6</v>
      </c>
      <c r="H94" s="7" t="s">
        <v>5</v>
      </c>
    </row>
    <row r="95" spans="2:8" x14ac:dyDescent="0.2">
      <c r="C95" s="7" t="s">
        <v>31</v>
      </c>
      <c r="D95">
        <v>1138.0509999999999</v>
      </c>
      <c r="E95">
        <v>43963.95</v>
      </c>
      <c r="F95">
        <f>E95-E97</f>
        <v>36365.180999999997</v>
      </c>
      <c r="G95">
        <f>F95*D95</f>
        <v>41385430.602230996</v>
      </c>
      <c r="H95">
        <f>G98/G96</f>
        <v>4.4178808659507414E-2</v>
      </c>
    </row>
    <row r="96" spans="2:8" x14ac:dyDescent="0.2">
      <c r="C96" s="7" t="s">
        <v>4</v>
      </c>
      <c r="D96">
        <v>13384.989</v>
      </c>
      <c r="E96">
        <v>10833.609</v>
      </c>
      <c r="F96">
        <f>E96-E97</f>
        <v>3234.84</v>
      </c>
      <c r="G96">
        <f>F96*D96</f>
        <v>43298297.816760004</v>
      </c>
    </row>
    <row r="97" spans="2:8" x14ac:dyDescent="0.2">
      <c r="C97" s="7" t="s">
        <v>1</v>
      </c>
      <c r="D97">
        <v>835.14400000000001</v>
      </c>
      <c r="E97">
        <v>7598.7690000000002</v>
      </c>
    </row>
    <row r="98" spans="2:8" x14ac:dyDescent="0.2">
      <c r="C98" s="7" t="s">
        <v>33</v>
      </c>
      <c r="G98">
        <f>G96-G95</f>
        <v>1912867.2145290077</v>
      </c>
    </row>
    <row r="100" spans="2:8" x14ac:dyDescent="0.2">
      <c r="B100" t="s">
        <v>19</v>
      </c>
      <c r="D100" s="7" t="s">
        <v>0</v>
      </c>
      <c r="E100" s="7" t="s">
        <v>32</v>
      </c>
      <c r="F100" s="7" t="s">
        <v>34</v>
      </c>
      <c r="G100" s="7" t="s">
        <v>6</v>
      </c>
      <c r="H100" s="7" t="s">
        <v>5</v>
      </c>
    </row>
    <row r="101" spans="2:8" x14ac:dyDescent="0.2">
      <c r="C101" s="7" t="s">
        <v>31</v>
      </c>
      <c r="D101">
        <v>1981.0160000000001</v>
      </c>
      <c r="E101">
        <v>33261.552000000003</v>
      </c>
      <c r="F101">
        <f>E101-E103</f>
        <v>26840.971000000005</v>
      </c>
      <c r="G101">
        <f>F101*D101</f>
        <v>53172393.006536014</v>
      </c>
      <c r="H101">
        <f>G104/G102</f>
        <v>2.4420328069073946E-2</v>
      </c>
    </row>
    <row r="102" spans="2:8" x14ac:dyDescent="0.2">
      <c r="C102" s="7" t="s">
        <v>4</v>
      </c>
      <c r="D102">
        <v>21326.046999999999</v>
      </c>
      <c r="E102">
        <v>8976.2999999999993</v>
      </c>
      <c r="F102">
        <f>E102-E103</f>
        <v>2555.7189999999991</v>
      </c>
      <c r="G102">
        <f>F102*D102</f>
        <v>54503383.512792975</v>
      </c>
    </row>
    <row r="103" spans="2:8" x14ac:dyDescent="0.2">
      <c r="C103" s="7" t="s">
        <v>1</v>
      </c>
      <c r="D103">
        <v>1508.7429999999999</v>
      </c>
      <c r="E103">
        <v>6420.5810000000001</v>
      </c>
    </row>
    <row r="104" spans="2:8" x14ac:dyDescent="0.2">
      <c r="C104" s="7" t="s">
        <v>33</v>
      </c>
      <c r="G104">
        <f>G102-G101</f>
        <v>1330990.5062569603</v>
      </c>
    </row>
    <row r="105" spans="2:8" x14ac:dyDescent="0.2">
      <c r="C105" s="7"/>
    </row>
    <row r="106" spans="2:8" x14ac:dyDescent="0.2">
      <c r="B106" t="s">
        <v>20</v>
      </c>
      <c r="D106" s="7" t="s">
        <v>0</v>
      </c>
      <c r="E106" s="7" t="s">
        <v>32</v>
      </c>
      <c r="F106" s="7" t="s">
        <v>34</v>
      </c>
      <c r="G106" s="7" t="s">
        <v>6</v>
      </c>
      <c r="H106" s="7" t="s">
        <v>5</v>
      </c>
    </row>
    <row r="107" spans="2:8" x14ac:dyDescent="0.2">
      <c r="C107" s="7" t="s">
        <v>31</v>
      </c>
      <c r="D107">
        <v>1811.4570000000001</v>
      </c>
      <c r="E107">
        <v>30181.187000000002</v>
      </c>
      <c r="F107">
        <f>E107-E109</f>
        <v>23777.572</v>
      </c>
      <c r="G107">
        <f>F107*D107</f>
        <v>43072049.242404006</v>
      </c>
      <c r="H107">
        <f>G110/G108</f>
        <v>2.0948011852332988E-2</v>
      </c>
    </row>
    <row r="108" spans="2:8" x14ac:dyDescent="0.2">
      <c r="C108" s="7" t="s">
        <v>4</v>
      </c>
      <c r="D108">
        <v>20931.794000000002</v>
      </c>
      <c r="E108">
        <v>8505.3760000000002</v>
      </c>
      <c r="F108">
        <f>E108-E109</f>
        <v>2101.7610000000004</v>
      </c>
      <c r="G108">
        <f>F108*D108</f>
        <v>43993628.289234012</v>
      </c>
    </row>
    <row r="109" spans="2:8" x14ac:dyDescent="0.2">
      <c r="C109" s="7" t="s">
        <v>1</v>
      </c>
      <c r="D109">
        <v>1004.799</v>
      </c>
      <c r="E109">
        <v>6403.6149999999998</v>
      </c>
    </row>
    <row r="110" spans="2:8" x14ac:dyDescent="0.2">
      <c r="C110" s="7" t="s">
        <v>33</v>
      </c>
      <c r="G110">
        <f>G108-G107</f>
        <v>921579.04683000594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intensity in the receiving cell</vt:lpstr>
      <vt:lpstr>intensity in the sending cells</vt:lpstr>
      <vt:lpstr>percent release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2019-03-08T20:53:50Z</dcterms:created>
  <dcterms:modified xsi:type="dcterms:W3CDTF">2021-07-20T14:07:30Z</dcterms:modified>
</cp:coreProperties>
</file>