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AE62AF85-D46E-E14F-8D93-3C8965CC723F}" xr6:coauthVersionLast="47" xr6:coauthVersionMax="47" xr10:uidLastSave="{00000000-0000-0000-0000-000000000000}"/>
  <bookViews>
    <workbookView xWindow="920" yWindow="500" windowWidth="25600" windowHeight="15540" activeTab="3" xr2:uid="{592A9B7F-62FC-4638-BD74-323EEFEC353A}"/>
  </bookViews>
  <sheets>
    <sheet name="OE" sheetId="1" r:id="rId1"/>
    <sheet name="RF" sheetId="2" r:id="rId2"/>
    <sheet name="wt" sheetId="3" r:id="rId3"/>
    <sheet name="summar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" l="1"/>
  <c r="M12" i="4"/>
  <c r="M7" i="4"/>
  <c r="M58" i="1" l="1"/>
  <c r="M60" i="1" s="1"/>
  <c r="M57" i="1"/>
  <c r="I58" i="1"/>
  <c r="I60" i="1" s="1"/>
  <c r="I57" i="1"/>
  <c r="E58" i="1"/>
  <c r="E57" i="1"/>
  <c r="N8" i="4"/>
  <c r="N12" i="4"/>
  <c r="N13" i="4"/>
  <c r="N17" i="4"/>
  <c r="N18" i="4"/>
  <c r="N7" i="4"/>
  <c r="M67" i="2"/>
  <c r="M66" i="2"/>
  <c r="I67" i="2"/>
  <c r="I66" i="2"/>
  <c r="E67" i="2"/>
  <c r="E66" i="2"/>
  <c r="I69" i="2"/>
  <c r="O66" i="2"/>
  <c r="M69" i="2"/>
  <c r="M78" i="1"/>
  <c r="O78" i="1" s="1"/>
  <c r="M77" i="1"/>
  <c r="O77" i="1" s="1"/>
  <c r="I78" i="1"/>
  <c r="I77" i="1"/>
  <c r="E78" i="1"/>
  <c r="E77" i="1"/>
  <c r="I80" i="1"/>
  <c r="O13" i="4"/>
  <c r="O16" i="4"/>
  <c r="M56" i="3"/>
  <c r="M58" i="3" s="1"/>
  <c r="M55" i="3"/>
  <c r="O55" i="3" s="1"/>
  <c r="I56" i="3"/>
  <c r="I55" i="3"/>
  <c r="E56" i="3"/>
  <c r="E58" i="3" s="1"/>
  <c r="E55" i="3"/>
  <c r="M16" i="2"/>
  <c r="M15" i="2"/>
  <c r="I16" i="2"/>
  <c r="I18" i="2" s="1"/>
  <c r="I15" i="2"/>
  <c r="E16" i="2"/>
  <c r="E15" i="2"/>
  <c r="M18" i="2"/>
  <c r="M18" i="4"/>
  <c r="M17" i="4"/>
  <c r="M13" i="4"/>
  <c r="M8" i="4"/>
  <c r="M57" i="2"/>
  <c r="M59" i="2" s="1"/>
  <c r="M56" i="2"/>
  <c r="O56" i="2" s="1"/>
  <c r="I57" i="2"/>
  <c r="I56" i="2"/>
  <c r="E57" i="2"/>
  <c r="E56" i="2"/>
  <c r="M47" i="2"/>
  <c r="M46" i="2"/>
  <c r="I47" i="2"/>
  <c r="I49" i="2" s="1"/>
  <c r="I46" i="2"/>
  <c r="E47" i="2"/>
  <c r="E46" i="2"/>
  <c r="M68" i="1"/>
  <c r="M67" i="1"/>
  <c r="I68" i="1"/>
  <c r="I67" i="1"/>
  <c r="E68" i="1"/>
  <c r="E67" i="1"/>
  <c r="M48" i="1"/>
  <c r="M47" i="1"/>
  <c r="I48" i="1"/>
  <c r="O48" i="1" s="1"/>
  <c r="I47" i="1"/>
  <c r="E48" i="1"/>
  <c r="E47" i="1"/>
  <c r="M38" i="1"/>
  <c r="M37" i="1"/>
  <c r="I38" i="1"/>
  <c r="I37" i="1"/>
  <c r="E38" i="1"/>
  <c r="E37" i="1"/>
  <c r="O37" i="1" s="1"/>
  <c r="M28" i="1"/>
  <c r="M27" i="1"/>
  <c r="I28" i="1"/>
  <c r="I27" i="1"/>
  <c r="E28" i="1"/>
  <c r="E27" i="1"/>
  <c r="M66" i="3"/>
  <c r="M65" i="3"/>
  <c r="I66" i="3"/>
  <c r="I65" i="3"/>
  <c r="E66" i="3"/>
  <c r="E65" i="3"/>
  <c r="O66" i="3"/>
  <c r="M46" i="3"/>
  <c r="M45" i="3"/>
  <c r="I46" i="3"/>
  <c r="I45" i="3"/>
  <c r="E46" i="3"/>
  <c r="E45" i="3"/>
  <c r="M36" i="3"/>
  <c r="M35" i="3"/>
  <c r="I36" i="3"/>
  <c r="I38" i="3" s="1"/>
  <c r="I35" i="3"/>
  <c r="O35" i="3" s="1"/>
  <c r="E36" i="3"/>
  <c r="E38" i="3" s="1"/>
  <c r="E35" i="3"/>
  <c r="M38" i="3"/>
  <c r="M26" i="3"/>
  <c r="M28" i="3" s="1"/>
  <c r="M25" i="3"/>
  <c r="I26" i="3"/>
  <c r="I25" i="3"/>
  <c r="E26" i="3"/>
  <c r="E25" i="3"/>
  <c r="M16" i="3"/>
  <c r="M15" i="3"/>
  <c r="I16" i="3"/>
  <c r="I18" i="3" s="1"/>
  <c r="I15" i="3"/>
  <c r="E16" i="3"/>
  <c r="M6" i="3"/>
  <c r="M5" i="3"/>
  <c r="I6" i="3"/>
  <c r="I5" i="3"/>
  <c r="E6" i="3"/>
  <c r="E5" i="3"/>
  <c r="O6" i="3"/>
  <c r="I8" i="3"/>
  <c r="M8" i="3"/>
  <c r="M37" i="2"/>
  <c r="M39" i="2" s="1"/>
  <c r="M36" i="2"/>
  <c r="I37" i="2"/>
  <c r="I36" i="2"/>
  <c r="E37" i="2"/>
  <c r="E36" i="2"/>
  <c r="I39" i="2"/>
  <c r="M26" i="2"/>
  <c r="M28" i="2" s="1"/>
  <c r="M25" i="2"/>
  <c r="I26" i="2"/>
  <c r="I25" i="2"/>
  <c r="E26" i="2"/>
  <c r="E25" i="2"/>
  <c r="I28" i="2"/>
  <c r="M6" i="2"/>
  <c r="M5" i="2"/>
  <c r="I6" i="2"/>
  <c r="I5" i="2"/>
  <c r="E6" i="2"/>
  <c r="E5" i="2"/>
  <c r="O5" i="2"/>
  <c r="I8" i="2"/>
  <c r="M18" i="1"/>
  <c r="M17" i="1"/>
  <c r="O17" i="1" s="1"/>
  <c r="I18" i="1"/>
  <c r="I20" i="1" s="1"/>
  <c r="I17" i="1"/>
  <c r="E18" i="1"/>
  <c r="O18" i="1" s="1"/>
  <c r="E17" i="1"/>
  <c r="M10" i="1"/>
  <c r="I10" i="1"/>
  <c r="M8" i="1"/>
  <c r="M7" i="1"/>
  <c r="I8" i="1"/>
  <c r="I7" i="1"/>
  <c r="E8" i="1"/>
  <c r="E7" i="1"/>
  <c r="E10" i="1" s="1"/>
  <c r="E69" i="2" l="1"/>
  <c r="O69" i="2" s="1"/>
  <c r="O67" i="2"/>
  <c r="O8" i="1"/>
  <c r="M80" i="1"/>
  <c r="M30" i="1"/>
  <c r="O57" i="1"/>
  <c r="E80" i="1"/>
  <c r="O80" i="1" s="1"/>
  <c r="I40" i="1"/>
  <c r="I59" i="2"/>
  <c r="E59" i="2"/>
  <c r="O59" i="2" s="1"/>
  <c r="O57" i="2"/>
  <c r="O46" i="2"/>
  <c r="M49" i="2"/>
  <c r="E49" i="2"/>
  <c r="O47" i="2"/>
  <c r="O68" i="1"/>
  <c r="M70" i="1"/>
  <c r="I70" i="1"/>
  <c r="E70" i="1"/>
  <c r="O67" i="1"/>
  <c r="E60" i="1"/>
  <c r="O60" i="1" s="1"/>
  <c r="O58" i="1"/>
  <c r="O47" i="1"/>
  <c r="M50" i="1"/>
  <c r="I50" i="1"/>
  <c r="E50" i="1"/>
  <c r="M40" i="1"/>
  <c r="E40" i="1"/>
  <c r="O38" i="1"/>
  <c r="I30" i="1"/>
  <c r="E30" i="1"/>
  <c r="O27" i="1"/>
  <c r="O28" i="1"/>
  <c r="M68" i="3"/>
  <c r="I68" i="3"/>
  <c r="E68" i="3"/>
  <c r="O65" i="3"/>
  <c r="I58" i="3"/>
  <c r="O58" i="3" s="1"/>
  <c r="O56" i="3"/>
  <c r="O45" i="3"/>
  <c r="M48" i="3"/>
  <c r="E48" i="3"/>
  <c r="I48" i="3"/>
  <c r="O46" i="3"/>
  <c r="O36" i="3"/>
  <c r="O38" i="3"/>
  <c r="O26" i="3"/>
  <c r="O25" i="3"/>
  <c r="I28" i="3"/>
  <c r="E28" i="3"/>
  <c r="O15" i="3"/>
  <c r="E18" i="3"/>
  <c r="O16" i="3"/>
  <c r="M18" i="3"/>
  <c r="O5" i="3"/>
  <c r="E8" i="3"/>
  <c r="O8" i="3" s="1"/>
  <c r="O36" i="2"/>
  <c r="E39" i="2"/>
  <c r="O39" i="2"/>
  <c r="O37" i="2"/>
  <c r="O26" i="2"/>
  <c r="O25" i="2"/>
  <c r="E28" i="2"/>
  <c r="O28" i="2" s="1"/>
  <c r="E18" i="2"/>
  <c r="O18" i="2" s="1"/>
  <c r="O16" i="2"/>
  <c r="O15" i="2"/>
  <c r="M8" i="2"/>
  <c r="E8" i="2"/>
  <c r="O6" i="2"/>
  <c r="M20" i="1"/>
  <c r="E20" i="1"/>
  <c r="O7" i="1"/>
  <c r="O10" i="1"/>
  <c r="O49" i="2" l="1"/>
  <c r="O70" i="1"/>
  <c r="O50" i="1"/>
  <c r="O40" i="1"/>
  <c r="O30" i="1"/>
  <c r="O68" i="3"/>
  <c r="O48" i="3"/>
  <c r="O28" i="3"/>
  <c r="O18" i="3"/>
  <c r="O8" i="2"/>
  <c r="O20" i="1"/>
</calcChain>
</file>

<file path=xl/sharedStrings.xml><?xml version="1.0" encoding="utf-8"?>
<sst xmlns="http://schemas.openxmlformats.org/spreadsheetml/2006/main" count="680" uniqueCount="49">
  <si>
    <t>background</t>
  </si>
  <si>
    <t>sending</t>
  </si>
  <si>
    <t>entire</t>
  </si>
  <si>
    <t>receiving</t>
  </si>
  <si>
    <t>area</t>
  </si>
  <si>
    <t>intensity</t>
  </si>
  <si>
    <t>after background subtraction</t>
  </si>
  <si>
    <t>avg</t>
  </si>
  <si>
    <t>area1</t>
  </si>
  <si>
    <t>area2</t>
  </si>
  <si>
    <t>area3</t>
  </si>
  <si>
    <t>total avg</t>
  </si>
  <si>
    <t>receiving intensity</t>
  </si>
  <si>
    <t>exwg- wgoe-0001</t>
  </si>
  <si>
    <t>exwg- wgoe-0002</t>
  </si>
  <si>
    <t>RF_0001</t>
  </si>
  <si>
    <t>RF_0002</t>
  </si>
  <si>
    <t>RF_0003</t>
  </si>
  <si>
    <t>RF_0004</t>
  </si>
  <si>
    <t>wt</t>
  </si>
  <si>
    <t>wt_0002</t>
  </si>
  <si>
    <t>wt_0003</t>
  </si>
  <si>
    <t>wt_0004</t>
  </si>
  <si>
    <t>wt_0007</t>
  </si>
  <si>
    <t>wt_0008</t>
  </si>
  <si>
    <t>wt_0009</t>
  </si>
  <si>
    <t>exwg- wgoe-0003</t>
  </si>
  <si>
    <t>exwg- wgoe-0004</t>
  </si>
  <si>
    <t>exwg- wgoe-0006</t>
  </si>
  <si>
    <t>exwg- wgoe-0007</t>
  </si>
  <si>
    <t>exwg- wgoe-0008</t>
  </si>
  <si>
    <t>RF_0005</t>
  </si>
  <si>
    <t>RF_0006</t>
  </si>
  <si>
    <t>exwg- wgoe-0010</t>
  </si>
  <si>
    <t>stdev</t>
  </si>
  <si>
    <t>Mean intensity values for sending and receiving cells are shown for each genotype</t>
  </si>
  <si>
    <t>genotype:wgRF/+</t>
  </si>
  <si>
    <t>sample#</t>
  </si>
  <si>
    <t>genotype:+/+</t>
  </si>
  <si>
    <t>p values for t test are below 0.05 for comparison between sending and receiving for each genotype</t>
  </si>
  <si>
    <t>Genotype: wg&gt;wgGFP</t>
  </si>
  <si>
    <t>disc1</t>
  </si>
  <si>
    <t>disc2</t>
  </si>
  <si>
    <t>disc3</t>
  </si>
  <si>
    <t>disc4</t>
  </si>
  <si>
    <t>disc5</t>
  </si>
  <si>
    <t>disc6</t>
  </si>
  <si>
    <t>disc7</t>
  </si>
  <si>
    <t>Figure 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</si>
</sst>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2" fillId="3" borderId="0" xfId="2" applyBorder="1"/>
    <xf numFmtId="0" fontId="2" fillId="3" borderId="5" xfId="2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2" xfId="0" applyFont="1" applyBorder="1"/>
    <xf numFmtId="0" fontId="4" fillId="3" borderId="2" xfId="2" applyFont="1" applyBorder="1"/>
    <xf numFmtId="0" fontId="4" fillId="3" borderId="3" xfId="2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1" fillId="2" borderId="7" xfId="1" applyBorder="1"/>
    <xf numFmtId="0" fontId="1" fillId="2" borderId="0" xfId="1" applyBorder="1"/>
    <xf numFmtId="0" fontId="3" fillId="0" borderId="0" xfId="0" applyFont="1"/>
    <xf numFmtId="49" fontId="3" fillId="0" borderId="0" xfId="0" applyNumberFormat="1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E1E8-39D6-4CA2-A4DA-09800BC4E137}">
  <dimension ref="A2:S80"/>
  <sheetViews>
    <sheetView topLeftCell="A55" workbookViewId="0">
      <selection activeCell="O60" activeCellId="1" sqref="O57 O60"/>
    </sheetView>
  </sheetViews>
  <sheetFormatPr baseColWidth="10" defaultColWidth="8.83203125" defaultRowHeight="15" x14ac:dyDescent="0.2"/>
  <sheetData>
    <row r="2" spans="1:19" ht="16" thickBot="1" x14ac:dyDescent="0.25"/>
    <row r="3" spans="1:19" x14ac:dyDescent="0.2">
      <c r="A3" s="1" t="s">
        <v>13</v>
      </c>
      <c r="B3" s="2"/>
      <c r="C3" s="9" t="s">
        <v>8</v>
      </c>
      <c r="D3" s="9" t="s">
        <v>4</v>
      </c>
      <c r="E3" s="9" t="s">
        <v>5</v>
      </c>
      <c r="F3" s="9"/>
      <c r="G3" s="9" t="s">
        <v>9</v>
      </c>
      <c r="H3" s="9" t="s">
        <v>4</v>
      </c>
      <c r="I3" s="9" t="s">
        <v>5</v>
      </c>
      <c r="J3" s="9"/>
      <c r="K3" s="9" t="s">
        <v>10</v>
      </c>
      <c r="L3" s="9" t="s">
        <v>4</v>
      </c>
      <c r="M3" s="9" t="s">
        <v>5</v>
      </c>
      <c r="N3" s="9"/>
      <c r="O3" s="9" t="s">
        <v>11</v>
      </c>
      <c r="P3" s="9"/>
      <c r="Q3" s="10"/>
      <c r="R3" s="10" t="s">
        <v>4</v>
      </c>
      <c r="S3" s="11" t="s">
        <v>5</v>
      </c>
    </row>
    <row r="4" spans="1:19" x14ac:dyDescent="0.2">
      <c r="A4" s="12"/>
      <c r="B4" s="13"/>
      <c r="C4" s="13" t="s">
        <v>1</v>
      </c>
      <c r="D4">
        <v>205.73599999999999</v>
      </c>
      <c r="E4">
        <v>285.41199999999998</v>
      </c>
      <c r="F4" s="3"/>
      <c r="G4" s="13" t="s">
        <v>1</v>
      </c>
      <c r="H4">
        <v>221.744</v>
      </c>
      <c r="I4">
        <v>289.90600000000001</v>
      </c>
      <c r="J4" s="3"/>
      <c r="K4" s="3" t="s">
        <v>1</v>
      </c>
      <c r="L4">
        <v>189.98599999999999</v>
      </c>
      <c r="M4">
        <v>231.66499999999999</v>
      </c>
      <c r="N4" s="3"/>
      <c r="O4" s="3"/>
      <c r="P4" s="3"/>
      <c r="Q4" s="4" t="s">
        <v>0</v>
      </c>
      <c r="R4" s="4">
        <v>100.851</v>
      </c>
      <c r="S4" s="5">
        <v>185.898</v>
      </c>
    </row>
    <row r="5" spans="1:19" x14ac:dyDescent="0.2">
      <c r="A5" s="12"/>
      <c r="B5" s="13"/>
      <c r="C5" s="13" t="s">
        <v>2</v>
      </c>
      <c r="D5">
        <v>2762.89</v>
      </c>
      <c r="E5">
        <v>207.351</v>
      </c>
      <c r="F5" s="3"/>
      <c r="G5" s="13" t="s">
        <v>2</v>
      </c>
      <c r="H5">
        <v>2775.335</v>
      </c>
      <c r="I5">
        <v>207.08799999999999</v>
      </c>
      <c r="J5" s="3"/>
      <c r="K5" s="3" t="s">
        <v>2</v>
      </c>
      <c r="L5">
        <v>2694.3969999999999</v>
      </c>
      <c r="M5">
        <v>205.53299999999999</v>
      </c>
      <c r="N5" s="3"/>
      <c r="O5" s="3"/>
      <c r="P5" s="3"/>
      <c r="Q5" s="3"/>
      <c r="R5" s="3"/>
      <c r="S5" s="6"/>
    </row>
    <row r="6" spans="1:19" x14ac:dyDescent="0.2">
      <c r="A6" s="12"/>
      <c r="B6" s="13"/>
      <c r="C6" s="13"/>
      <c r="D6" s="3"/>
      <c r="E6" s="3" t="s">
        <v>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6"/>
    </row>
    <row r="7" spans="1:19" x14ac:dyDescent="0.2">
      <c r="A7" s="12" t="s">
        <v>6</v>
      </c>
      <c r="B7" s="13"/>
      <c r="C7" s="13"/>
      <c r="D7" s="13" t="s">
        <v>1</v>
      </c>
      <c r="E7" s="3">
        <f>E4-185.898</f>
        <v>99.513999999999982</v>
      </c>
      <c r="F7" s="3"/>
      <c r="G7" s="3"/>
      <c r="H7" s="13" t="s">
        <v>1</v>
      </c>
      <c r="I7" s="3">
        <f>I4-185.898</f>
        <v>104.00800000000001</v>
      </c>
      <c r="J7" s="3"/>
      <c r="K7" s="3"/>
      <c r="L7" s="13" t="s">
        <v>1</v>
      </c>
      <c r="M7" s="3">
        <f>M4-185.898</f>
        <v>45.766999999999996</v>
      </c>
      <c r="N7" s="3"/>
      <c r="O7" s="17">
        <f>AVERAGE(E7:M7)</f>
        <v>83.096333333333334</v>
      </c>
      <c r="P7" s="3"/>
      <c r="Q7" s="3"/>
      <c r="R7" s="3"/>
      <c r="S7" s="6"/>
    </row>
    <row r="8" spans="1:19" x14ac:dyDescent="0.2">
      <c r="A8" s="12"/>
      <c r="B8" s="13"/>
      <c r="C8" s="13"/>
      <c r="D8" s="13" t="s">
        <v>2</v>
      </c>
      <c r="E8" s="3">
        <f>E5-185.898</f>
        <v>21.453000000000003</v>
      </c>
      <c r="F8" s="3"/>
      <c r="G8" s="3"/>
      <c r="H8" s="13" t="s">
        <v>2</v>
      </c>
      <c r="I8" s="3">
        <f>I5-185.898</f>
        <v>21.189999999999998</v>
      </c>
      <c r="J8" s="3"/>
      <c r="K8" s="3"/>
      <c r="L8" s="13" t="s">
        <v>2</v>
      </c>
      <c r="M8" s="3">
        <f>M5-185.898</f>
        <v>19.634999999999991</v>
      </c>
      <c r="N8" s="3"/>
      <c r="O8" s="3">
        <f>AVERAGE(E8:M8)</f>
        <v>20.759333333333331</v>
      </c>
      <c r="P8" s="3"/>
      <c r="Q8" s="3"/>
      <c r="R8" s="3"/>
      <c r="S8" s="6"/>
    </row>
    <row r="9" spans="1:19" x14ac:dyDescent="0.2">
      <c r="A9" s="12"/>
      <c r="B9" s="13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6"/>
    </row>
    <row r="10" spans="1:19" ht="16" thickBot="1" x14ac:dyDescent="0.25">
      <c r="A10" s="14"/>
      <c r="B10" s="15"/>
      <c r="C10" s="15" t="s">
        <v>12</v>
      </c>
      <c r="D10" s="7"/>
      <c r="E10" s="7">
        <f>(E8*D5-E7*D4)/(D5-D4)</f>
        <v>15.172596904996732</v>
      </c>
      <c r="F10" s="7"/>
      <c r="G10" s="7"/>
      <c r="H10" s="7"/>
      <c r="I10" s="7">
        <f>(I8*H5-I7*H4)/(H5-H4)</f>
        <v>13.998404089770052</v>
      </c>
      <c r="J10" s="7"/>
      <c r="K10" s="7"/>
      <c r="L10" s="7"/>
      <c r="M10" s="7">
        <f>(M8*L5-M7*L4)/(L5-L4)</f>
        <v>17.652612064473431</v>
      </c>
      <c r="N10" s="7"/>
      <c r="O10" s="16">
        <f>AVERAGE(E10:M10)</f>
        <v>15.607871019746739</v>
      </c>
      <c r="P10" s="7"/>
      <c r="Q10" s="7"/>
      <c r="R10" s="7"/>
      <c r="S10" s="8"/>
    </row>
    <row r="12" spans="1:19" ht="16" thickBot="1" x14ac:dyDescent="0.25"/>
    <row r="13" spans="1:19" x14ac:dyDescent="0.2">
      <c r="A13" s="1" t="s">
        <v>14</v>
      </c>
      <c r="B13" s="2"/>
      <c r="C13" s="9" t="s">
        <v>8</v>
      </c>
      <c r="D13" s="9" t="s">
        <v>4</v>
      </c>
      <c r="E13" s="9" t="s">
        <v>5</v>
      </c>
      <c r="F13" s="9"/>
      <c r="G13" s="9" t="s">
        <v>9</v>
      </c>
      <c r="H13" s="9" t="s">
        <v>4</v>
      </c>
      <c r="I13" s="9" t="s">
        <v>5</v>
      </c>
      <c r="J13" s="9"/>
      <c r="K13" s="9" t="s">
        <v>10</v>
      </c>
      <c r="L13" s="9" t="s">
        <v>4</v>
      </c>
      <c r="M13" s="9" t="s">
        <v>5</v>
      </c>
      <c r="N13" s="9"/>
      <c r="O13" s="9" t="s">
        <v>11</v>
      </c>
      <c r="P13" s="9"/>
      <c r="Q13" s="10"/>
      <c r="R13" s="10" t="s">
        <v>4</v>
      </c>
      <c r="S13" s="11" t="s">
        <v>5</v>
      </c>
    </row>
    <row r="14" spans="1:19" x14ac:dyDescent="0.2">
      <c r="A14" s="12"/>
      <c r="B14" s="13"/>
      <c r="C14" s="13" t="s">
        <v>1</v>
      </c>
      <c r="D14">
        <v>148.01499999999999</v>
      </c>
      <c r="E14">
        <v>268.87</v>
      </c>
      <c r="F14" s="3"/>
      <c r="G14" s="13" t="s">
        <v>1</v>
      </c>
      <c r="H14">
        <v>169.43</v>
      </c>
      <c r="I14">
        <v>273.14100000000002</v>
      </c>
      <c r="J14" s="3"/>
      <c r="K14" s="3" t="s">
        <v>1</v>
      </c>
      <c r="L14">
        <v>211.87299999999999</v>
      </c>
      <c r="M14">
        <v>266.678</v>
      </c>
      <c r="N14" s="3"/>
      <c r="O14" s="3"/>
      <c r="P14" s="3"/>
      <c r="Q14" s="4" t="s">
        <v>0</v>
      </c>
      <c r="R14">
        <v>68.665000000000006</v>
      </c>
      <c r="S14">
        <v>196.566</v>
      </c>
    </row>
    <row r="15" spans="1:19" x14ac:dyDescent="0.2">
      <c r="A15" s="12"/>
      <c r="B15" s="13"/>
      <c r="C15" s="13" t="s">
        <v>2</v>
      </c>
      <c r="D15">
        <v>2302.4079999999999</v>
      </c>
      <c r="E15">
        <v>212.04599999999999</v>
      </c>
      <c r="F15" s="3"/>
      <c r="G15" s="13" t="s">
        <v>2</v>
      </c>
      <c r="H15">
        <v>2314.8539999999998</v>
      </c>
      <c r="I15">
        <v>214.892</v>
      </c>
      <c r="J15" s="3"/>
      <c r="K15" s="3" t="s">
        <v>2</v>
      </c>
      <c r="L15">
        <v>2265.0720000000001</v>
      </c>
      <c r="M15">
        <v>216.70099999999999</v>
      </c>
      <c r="N15" s="3"/>
      <c r="O15" s="3"/>
      <c r="P15" s="3"/>
      <c r="Q15" s="3"/>
      <c r="R15" s="3"/>
      <c r="S15" s="6"/>
    </row>
    <row r="16" spans="1:19" x14ac:dyDescent="0.2">
      <c r="A16" s="12"/>
      <c r="B16" s="13"/>
      <c r="C16" s="13"/>
      <c r="D16" s="3"/>
      <c r="E16" s="3" t="s">
        <v>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6"/>
    </row>
    <row r="17" spans="1:19" x14ac:dyDescent="0.2">
      <c r="A17" s="12" t="s">
        <v>6</v>
      </c>
      <c r="B17" s="13"/>
      <c r="C17" s="13"/>
      <c r="D17" s="13" t="s">
        <v>1</v>
      </c>
      <c r="E17" s="3">
        <f>E14-195</f>
        <v>73.87</v>
      </c>
      <c r="F17" s="3"/>
      <c r="G17" s="3"/>
      <c r="H17" s="13" t="s">
        <v>1</v>
      </c>
      <c r="I17" s="3">
        <f>I14-195</f>
        <v>78.14100000000002</v>
      </c>
      <c r="J17" s="3"/>
      <c r="K17" s="3"/>
      <c r="L17" s="13" t="s">
        <v>1</v>
      </c>
      <c r="M17" s="3">
        <f>M14-195</f>
        <v>71.677999999999997</v>
      </c>
      <c r="N17" s="3"/>
      <c r="O17" s="17">
        <f>AVERAGE(E17:M17)</f>
        <v>74.563000000000002</v>
      </c>
      <c r="P17" s="3"/>
      <c r="Q17" s="3"/>
      <c r="R17" s="3"/>
      <c r="S17" s="6"/>
    </row>
    <row r="18" spans="1:19" x14ac:dyDescent="0.2">
      <c r="A18" s="12"/>
      <c r="B18" s="13"/>
      <c r="C18" s="13"/>
      <c r="D18" s="13" t="s">
        <v>2</v>
      </c>
      <c r="E18" s="3">
        <f>E15-195</f>
        <v>17.045999999999992</v>
      </c>
      <c r="F18" s="3"/>
      <c r="G18" s="3"/>
      <c r="H18" s="13" t="s">
        <v>2</v>
      </c>
      <c r="I18" s="3">
        <f>I15-195</f>
        <v>19.891999999999996</v>
      </c>
      <c r="J18" s="3"/>
      <c r="K18" s="3"/>
      <c r="L18" s="13" t="s">
        <v>2</v>
      </c>
      <c r="M18" s="3">
        <f>M15-195</f>
        <v>21.700999999999993</v>
      </c>
      <c r="N18" s="3"/>
      <c r="O18" s="3">
        <f>AVERAGE(E18:M18)</f>
        <v>19.546333333333326</v>
      </c>
      <c r="P18" s="3"/>
      <c r="Q18" s="3"/>
      <c r="R18" s="3"/>
      <c r="S18" s="6"/>
    </row>
    <row r="19" spans="1:19" x14ac:dyDescent="0.2">
      <c r="A19" s="12"/>
      <c r="B19" s="13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6"/>
    </row>
    <row r="20" spans="1:19" ht="16" thickBot="1" x14ac:dyDescent="0.25">
      <c r="A20" s="14"/>
      <c r="B20" s="15"/>
      <c r="C20" s="15" t="s">
        <v>12</v>
      </c>
      <c r="D20" s="7"/>
      <c r="E20" s="7">
        <f>(E18*D15-E17*D14)/(D15-D14)</f>
        <v>13.14197489408849</v>
      </c>
      <c r="F20" s="7"/>
      <c r="G20" s="7"/>
      <c r="H20" s="7"/>
      <c r="I20" s="7">
        <f>(I18*H15-I17*H14)/(H15-H14)</f>
        <v>15.291917186532817</v>
      </c>
      <c r="J20" s="7"/>
      <c r="K20" s="7"/>
      <c r="L20" s="7"/>
      <c r="M20" s="7">
        <f>(M18*L15-M17*L14)/(L15-L14)</f>
        <v>16.543790727542724</v>
      </c>
      <c r="N20" s="7"/>
      <c r="O20" s="16">
        <f>AVERAGE(E20:M20)</f>
        <v>14.992560936054678</v>
      </c>
      <c r="P20" s="7"/>
      <c r="Q20" s="7"/>
      <c r="R20" s="7"/>
      <c r="S20" s="8"/>
    </row>
    <row r="22" spans="1:19" ht="16" thickBot="1" x14ac:dyDescent="0.25"/>
    <row r="23" spans="1:19" x14ac:dyDescent="0.2">
      <c r="A23" s="1" t="s">
        <v>26</v>
      </c>
      <c r="B23" s="2"/>
      <c r="C23" s="9" t="s">
        <v>8</v>
      </c>
      <c r="D23" s="9" t="s">
        <v>4</v>
      </c>
      <c r="E23" s="9" t="s">
        <v>5</v>
      </c>
      <c r="F23" s="9"/>
      <c r="G23" s="9" t="s">
        <v>9</v>
      </c>
      <c r="H23" s="9" t="s">
        <v>4</v>
      </c>
      <c r="I23" s="9" t="s">
        <v>5</v>
      </c>
      <c r="J23" s="9"/>
      <c r="K23" s="9" t="s">
        <v>10</v>
      </c>
      <c r="L23" s="9" t="s">
        <v>4</v>
      </c>
      <c r="M23" s="9" t="s">
        <v>5</v>
      </c>
      <c r="N23" s="9"/>
      <c r="O23" s="9" t="s">
        <v>11</v>
      </c>
      <c r="P23" s="9"/>
      <c r="Q23" s="10"/>
      <c r="R23" s="10" t="s">
        <v>4</v>
      </c>
      <c r="S23" s="11" t="s">
        <v>5</v>
      </c>
    </row>
    <row r="24" spans="1:19" x14ac:dyDescent="0.2">
      <c r="A24" s="12"/>
      <c r="B24" s="13"/>
      <c r="C24" s="13" t="s">
        <v>1</v>
      </c>
      <c r="D24">
        <v>174.279</v>
      </c>
      <c r="E24">
        <v>244.47800000000001</v>
      </c>
      <c r="F24" s="3"/>
      <c r="G24" s="13" t="s">
        <v>1</v>
      </c>
      <c r="H24">
        <v>194.87899999999999</v>
      </c>
      <c r="I24">
        <v>259.11500000000001</v>
      </c>
      <c r="J24" s="3"/>
      <c r="K24" s="3" t="s">
        <v>1</v>
      </c>
      <c r="L24">
        <v>169.47300000000001</v>
      </c>
      <c r="M24">
        <v>297.82600000000002</v>
      </c>
      <c r="N24" s="3"/>
      <c r="O24" s="3"/>
      <c r="P24" s="3"/>
      <c r="Q24" s="4" t="s">
        <v>0</v>
      </c>
      <c r="R24">
        <v>67.290999999999997</v>
      </c>
      <c r="S24">
        <v>189.54400000000001</v>
      </c>
    </row>
    <row r="25" spans="1:19" x14ac:dyDescent="0.2">
      <c r="A25" s="12"/>
      <c r="B25" s="13"/>
      <c r="C25" s="13" t="s">
        <v>2</v>
      </c>
      <c r="D25">
        <v>2501.5349999999999</v>
      </c>
      <c r="E25">
        <v>205.755</v>
      </c>
      <c r="F25" s="3"/>
      <c r="G25" s="13" t="s">
        <v>2</v>
      </c>
      <c r="H25">
        <v>2339.7449999999999</v>
      </c>
      <c r="I25">
        <v>211.56100000000001</v>
      </c>
      <c r="J25" s="3"/>
      <c r="K25" s="3" t="s">
        <v>2</v>
      </c>
      <c r="L25">
        <v>2364.6350000000002</v>
      </c>
      <c r="M25">
        <v>210.982</v>
      </c>
      <c r="N25" s="3"/>
      <c r="O25" s="3"/>
      <c r="P25" s="3"/>
      <c r="Q25" s="3"/>
      <c r="R25" s="3"/>
      <c r="S25" s="6"/>
    </row>
    <row r="26" spans="1:19" x14ac:dyDescent="0.2">
      <c r="A26" s="12"/>
      <c r="B26" s="13"/>
      <c r="C26" s="13"/>
      <c r="D26" s="3"/>
      <c r="E26" s="3" t="s">
        <v>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6"/>
    </row>
    <row r="27" spans="1:19" x14ac:dyDescent="0.2">
      <c r="A27" s="12" t="s">
        <v>6</v>
      </c>
      <c r="B27" s="13"/>
      <c r="C27" s="13"/>
      <c r="D27" s="13" t="s">
        <v>1</v>
      </c>
      <c r="E27" s="3">
        <f>E24-189.544</f>
        <v>54.933999999999997</v>
      </c>
      <c r="F27" s="3"/>
      <c r="G27" s="3"/>
      <c r="H27" s="13" t="s">
        <v>1</v>
      </c>
      <c r="I27" s="3">
        <f>I24-189.544</f>
        <v>69.570999999999998</v>
      </c>
      <c r="J27" s="3"/>
      <c r="K27" s="3"/>
      <c r="L27" s="13" t="s">
        <v>1</v>
      </c>
      <c r="M27" s="3">
        <f>M24-189.544</f>
        <v>108.28200000000001</v>
      </c>
      <c r="N27" s="3"/>
      <c r="O27" s="17">
        <f>AVERAGE(E27:M27)</f>
        <v>77.595666666666673</v>
      </c>
      <c r="P27" s="3"/>
      <c r="Q27" s="3"/>
      <c r="R27" s="3"/>
      <c r="S27" s="6"/>
    </row>
    <row r="28" spans="1:19" x14ac:dyDescent="0.2">
      <c r="A28" s="12"/>
      <c r="B28" s="13"/>
      <c r="C28" s="13"/>
      <c r="D28" s="13" t="s">
        <v>2</v>
      </c>
      <c r="E28" s="3">
        <f>E25-189.544</f>
        <v>16.210999999999984</v>
      </c>
      <c r="F28" s="3"/>
      <c r="G28" s="3"/>
      <c r="H28" s="13" t="s">
        <v>2</v>
      </c>
      <c r="I28" s="3">
        <f>I25-189.544</f>
        <v>22.016999999999996</v>
      </c>
      <c r="J28" s="3"/>
      <c r="K28" s="3"/>
      <c r="L28" s="13" t="s">
        <v>2</v>
      </c>
      <c r="M28" s="3">
        <f>M25-189.544</f>
        <v>21.437999999999988</v>
      </c>
      <c r="N28" s="3"/>
      <c r="O28" s="3">
        <f>AVERAGE(E28:M28)</f>
        <v>19.888666666666655</v>
      </c>
      <c r="P28" s="3"/>
      <c r="Q28" s="3"/>
      <c r="R28" s="3"/>
      <c r="S28" s="6"/>
    </row>
    <row r="29" spans="1:19" x14ac:dyDescent="0.2">
      <c r="A29" s="12"/>
      <c r="B29" s="13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6"/>
    </row>
    <row r="30" spans="1:19" ht="16" thickBot="1" x14ac:dyDescent="0.25">
      <c r="A30" s="14"/>
      <c r="B30" s="15"/>
      <c r="C30" s="15" t="s">
        <v>12</v>
      </c>
      <c r="D30" s="7"/>
      <c r="E30" s="7">
        <f>(E28*D25-E27*D24)/(D25-D24)</f>
        <v>13.311187638575198</v>
      </c>
      <c r="F30" s="7"/>
      <c r="G30" s="7"/>
      <c r="H30" s="7"/>
      <c r="I30" s="7">
        <f>(I28*H25-I27*H24)/(H25-H24)</f>
        <v>17.696321707743042</v>
      </c>
      <c r="J30" s="7"/>
      <c r="K30" s="7"/>
      <c r="L30" s="7"/>
      <c r="M30" s="7">
        <f>(M28*L25-M27*L24)/(L25-L24)</f>
        <v>14.7333863031521</v>
      </c>
      <c r="N30" s="7"/>
      <c r="O30" s="16">
        <f>AVERAGE(E30:M30)</f>
        <v>15.246965216490112</v>
      </c>
      <c r="P30" s="7"/>
      <c r="Q30" s="7"/>
      <c r="R30" s="7"/>
      <c r="S30" s="8"/>
    </row>
    <row r="32" spans="1:19" ht="16" thickBot="1" x14ac:dyDescent="0.25"/>
    <row r="33" spans="1:19" x14ac:dyDescent="0.2">
      <c r="A33" s="1" t="s">
        <v>27</v>
      </c>
      <c r="B33" s="2"/>
      <c r="C33" s="9" t="s">
        <v>8</v>
      </c>
      <c r="D33" s="9" t="s">
        <v>4</v>
      </c>
      <c r="E33" s="9" t="s">
        <v>5</v>
      </c>
      <c r="F33" s="9"/>
      <c r="G33" s="9" t="s">
        <v>9</v>
      </c>
      <c r="H33" s="9" t="s">
        <v>4</v>
      </c>
      <c r="I33" s="9" t="s">
        <v>5</v>
      </c>
      <c r="J33" s="9"/>
      <c r="K33" s="9" t="s">
        <v>10</v>
      </c>
      <c r="L33" s="9" t="s">
        <v>4</v>
      </c>
      <c r="M33" s="9" t="s">
        <v>5</v>
      </c>
      <c r="N33" s="9"/>
      <c r="O33" s="9" t="s">
        <v>11</v>
      </c>
      <c r="P33" s="9"/>
      <c r="Q33" s="10"/>
      <c r="R33" s="10" t="s">
        <v>4</v>
      </c>
      <c r="S33" s="11" t="s">
        <v>5</v>
      </c>
    </row>
    <row r="34" spans="1:19" x14ac:dyDescent="0.2">
      <c r="A34" s="12"/>
      <c r="B34" s="13"/>
      <c r="C34" s="13" t="s">
        <v>1</v>
      </c>
      <c r="D34">
        <v>160.46</v>
      </c>
      <c r="E34">
        <v>232.94300000000001</v>
      </c>
      <c r="F34" s="3"/>
      <c r="G34" s="13" t="s">
        <v>1</v>
      </c>
      <c r="H34">
        <v>160.203</v>
      </c>
      <c r="I34">
        <v>231.18799999999999</v>
      </c>
      <c r="J34" s="3"/>
      <c r="K34" s="3" t="s">
        <v>1</v>
      </c>
      <c r="L34">
        <v>214.233</v>
      </c>
      <c r="M34">
        <v>227.47499999999999</v>
      </c>
      <c r="N34" s="3"/>
      <c r="O34" s="3"/>
      <c r="P34" s="3"/>
      <c r="Q34" s="4" t="s">
        <v>0</v>
      </c>
      <c r="R34">
        <v>32.444000000000003</v>
      </c>
      <c r="S34">
        <v>186.255</v>
      </c>
    </row>
    <row r="35" spans="1:19" x14ac:dyDescent="0.2">
      <c r="A35" s="12"/>
      <c r="B35" s="13"/>
      <c r="C35" s="13" t="s">
        <v>2</v>
      </c>
      <c r="D35">
        <v>2675.7719999999999</v>
      </c>
      <c r="E35">
        <v>193.726</v>
      </c>
      <c r="F35" s="3"/>
      <c r="G35" s="13" t="s">
        <v>2</v>
      </c>
      <c r="H35">
        <v>2613.5439999999999</v>
      </c>
      <c r="I35">
        <v>195.19800000000001</v>
      </c>
      <c r="J35" s="3"/>
      <c r="K35" s="3" t="s">
        <v>2</v>
      </c>
      <c r="L35">
        <v>2601.0990000000002</v>
      </c>
      <c r="M35">
        <v>194.89099999999999</v>
      </c>
      <c r="N35" s="3"/>
      <c r="O35" s="3"/>
      <c r="P35" s="3"/>
      <c r="Q35" s="3"/>
      <c r="R35" s="3"/>
      <c r="S35" s="6"/>
    </row>
    <row r="36" spans="1:19" x14ac:dyDescent="0.2">
      <c r="A36" s="12"/>
      <c r="B36" s="13"/>
      <c r="C36" s="13"/>
      <c r="D36" s="3"/>
      <c r="E36" s="3" t="s">
        <v>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6"/>
    </row>
    <row r="37" spans="1:19" x14ac:dyDescent="0.2">
      <c r="A37" s="12" t="s">
        <v>6</v>
      </c>
      <c r="B37" s="13"/>
      <c r="C37" s="13"/>
      <c r="D37" s="13" t="s">
        <v>1</v>
      </c>
      <c r="E37" s="3">
        <f>E34-182.493</f>
        <v>50.450000000000017</v>
      </c>
      <c r="F37" s="3"/>
      <c r="G37" s="3"/>
      <c r="H37" s="13" t="s">
        <v>1</v>
      </c>
      <c r="I37" s="3">
        <f>I34-182.493</f>
        <v>48.694999999999993</v>
      </c>
      <c r="J37" s="3"/>
      <c r="K37" s="3"/>
      <c r="L37" s="13" t="s">
        <v>1</v>
      </c>
      <c r="M37" s="3">
        <f>M34-182.493</f>
        <v>44.981999999999999</v>
      </c>
      <c r="N37" s="3"/>
      <c r="O37" s="17">
        <f>AVERAGE(E37:M37)</f>
        <v>48.042333333333339</v>
      </c>
      <c r="P37" s="3"/>
      <c r="Q37" s="3"/>
      <c r="R37" s="3"/>
      <c r="S37" s="6"/>
    </row>
    <row r="38" spans="1:19" x14ac:dyDescent="0.2">
      <c r="A38" s="12"/>
      <c r="B38" s="13"/>
      <c r="C38" s="13"/>
      <c r="D38" s="13" t="s">
        <v>2</v>
      </c>
      <c r="E38" s="3">
        <f>E35-182.493</f>
        <v>11.233000000000004</v>
      </c>
      <c r="F38" s="3"/>
      <c r="G38" s="3"/>
      <c r="H38" s="13" t="s">
        <v>2</v>
      </c>
      <c r="I38" s="3">
        <f>I35-182.493</f>
        <v>12.705000000000013</v>
      </c>
      <c r="J38" s="3"/>
      <c r="K38" s="3"/>
      <c r="L38" s="13" t="s">
        <v>2</v>
      </c>
      <c r="M38" s="3">
        <f>M35-182.493</f>
        <v>12.397999999999996</v>
      </c>
      <c r="N38" s="3"/>
      <c r="O38" s="3">
        <f>AVERAGE(E38:M38)</f>
        <v>12.112000000000004</v>
      </c>
      <c r="P38" s="3"/>
      <c r="Q38" s="3"/>
      <c r="R38" s="3"/>
      <c r="S38" s="6"/>
    </row>
    <row r="39" spans="1:19" x14ac:dyDescent="0.2">
      <c r="A39" s="12"/>
      <c r="B39" s="13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6"/>
    </row>
    <row r="40" spans="1:19" ht="16" thickBot="1" x14ac:dyDescent="0.25">
      <c r="A40" s="14"/>
      <c r="B40" s="15"/>
      <c r="C40" s="15" t="s">
        <v>12</v>
      </c>
      <c r="D40" s="7"/>
      <c r="E40" s="7">
        <f>(E38*D35-E37*D34)/(D35-D34)</f>
        <v>8.7312189803889169</v>
      </c>
      <c r="F40" s="7"/>
      <c r="G40" s="7"/>
      <c r="H40" s="7"/>
      <c r="I40" s="7">
        <f>(I38*H35-I37*H34)/(H35-H34)</f>
        <v>10.354855454256066</v>
      </c>
      <c r="J40" s="7"/>
      <c r="K40" s="7"/>
      <c r="L40" s="7"/>
      <c r="M40" s="7">
        <f>(M38*L35-M37*L34)/(L35-L34)</f>
        <v>9.4734252345963252</v>
      </c>
      <c r="N40" s="7"/>
      <c r="O40" s="16">
        <f>AVERAGE(E40:M40)</f>
        <v>9.5198332230804379</v>
      </c>
      <c r="P40" s="7"/>
      <c r="Q40" s="7"/>
      <c r="R40" s="7"/>
      <c r="S40" s="8"/>
    </row>
    <row r="42" spans="1:19" ht="16" thickBot="1" x14ac:dyDescent="0.25"/>
    <row r="43" spans="1:19" x14ac:dyDescent="0.2">
      <c r="A43" s="1" t="s">
        <v>28</v>
      </c>
      <c r="B43" s="2"/>
      <c r="C43" s="9" t="s">
        <v>8</v>
      </c>
      <c r="D43" s="9" t="s">
        <v>4</v>
      </c>
      <c r="E43" s="9" t="s">
        <v>5</v>
      </c>
      <c r="F43" s="9"/>
      <c r="G43" s="9" t="s">
        <v>9</v>
      </c>
      <c r="H43" s="9" t="s">
        <v>4</v>
      </c>
      <c r="I43" s="9" t="s">
        <v>5</v>
      </c>
      <c r="J43" s="9"/>
      <c r="K43" s="9" t="s">
        <v>10</v>
      </c>
      <c r="L43" s="9" t="s">
        <v>4</v>
      </c>
      <c r="M43" s="9" t="s">
        <v>5</v>
      </c>
      <c r="N43" s="9"/>
      <c r="O43" s="9" t="s">
        <v>11</v>
      </c>
      <c r="P43" s="9"/>
      <c r="Q43" s="10"/>
      <c r="R43" s="10" t="s">
        <v>4</v>
      </c>
      <c r="S43" s="11" t="s">
        <v>5</v>
      </c>
    </row>
    <row r="44" spans="1:19" x14ac:dyDescent="0.2">
      <c r="A44" s="12"/>
      <c r="B44" s="13"/>
      <c r="C44" s="13" t="s">
        <v>1</v>
      </c>
      <c r="D44">
        <v>162.005</v>
      </c>
      <c r="E44">
        <v>273.06799999999998</v>
      </c>
      <c r="F44" s="3"/>
      <c r="G44" s="13" t="s">
        <v>1</v>
      </c>
      <c r="H44">
        <v>150.29</v>
      </c>
      <c r="I44">
        <v>273.62700000000001</v>
      </c>
      <c r="J44" s="3"/>
      <c r="K44" s="3" t="s">
        <v>1</v>
      </c>
      <c r="L44">
        <v>153.29400000000001</v>
      </c>
      <c r="M44">
        <v>260.58600000000001</v>
      </c>
      <c r="N44" s="3"/>
      <c r="O44" s="3"/>
      <c r="P44" s="3"/>
      <c r="Q44" s="4" t="s">
        <v>0</v>
      </c>
      <c r="R44">
        <v>91.323999999999998</v>
      </c>
      <c r="S44">
        <v>194.357</v>
      </c>
    </row>
    <row r="45" spans="1:19" x14ac:dyDescent="0.2">
      <c r="A45" s="12"/>
      <c r="B45" s="13"/>
      <c r="C45" s="13" t="s">
        <v>2</v>
      </c>
      <c r="D45">
        <v>2252.6260000000002</v>
      </c>
      <c r="E45">
        <v>210.82499999999999</v>
      </c>
      <c r="F45" s="3"/>
      <c r="G45" s="13" t="s">
        <v>2</v>
      </c>
      <c r="H45">
        <v>2190.3989999999999</v>
      </c>
      <c r="I45">
        <v>213.892</v>
      </c>
      <c r="J45" s="3"/>
      <c r="K45" s="3" t="s">
        <v>2</v>
      </c>
      <c r="L45">
        <v>2289.9630000000002</v>
      </c>
      <c r="M45">
        <v>211.113</v>
      </c>
      <c r="N45" s="3"/>
      <c r="O45" s="3"/>
      <c r="P45" s="3"/>
      <c r="Q45" s="3"/>
      <c r="R45" s="3"/>
      <c r="S45" s="6"/>
    </row>
    <row r="46" spans="1:19" x14ac:dyDescent="0.2">
      <c r="A46" s="12"/>
      <c r="B46" s="13"/>
      <c r="C46" s="13"/>
      <c r="D46" s="3"/>
      <c r="E46" s="3" t="s">
        <v>5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6"/>
    </row>
    <row r="47" spans="1:19" x14ac:dyDescent="0.2">
      <c r="A47" s="12" t="s">
        <v>6</v>
      </c>
      <c r="B47" s="13"/>
      <c r="C47" s="13"/>
      <c r="D47" s="13" t="s">
        <v>1</v>
      </c>
      <c r="E47" s="3">
        <f>E44-194.357</f>
        <v>78.710999999999984</v>
      </c>
      <c r="F47" s="3"/>
      <c r="G47" s="3"/>
      <c r="H47" s="13" t="s">
        <v>1</v>
      </c>
      <c r="I47" s="3">
        <f>I44-194.357</f>
        <v>79.27000000000001</v>
      </c>
      <c r="J47" s="3"/>
      <c r="K47" s="3"/>
      <c r="L47" s="13" t="s">
        <v>1</v>
      </c>
      <c r="M47" s="3">
        <f>M44-194.357</f>
        <v>66.229000000000013</v>
      </c>
      <c r="N47" s="3"/>
      <c r="O47" s="17">
        <f>AVERAGE(E47:M47)</f>
        <v>74.736666666666665</v>
      </c>
      <c r="P47" s="3"/>
      <c r="Q47" s="3"/>
      <c r="R47" s="3"/>
      <c r="S47" s="6"/>
    </row>
    <row r="48" spans="1:19" x14ac:dyDescent="0.2">
      <c r="A48" s="12"/>
      <c r="B48" s="13"/>
      <c r="C48" s="13"/>
      <c r="D48" s="13" t="s">
        <v>2</v>
      </c>
      <c r="E48" s="3">
        <f>E45-194.357</f>
        <v>16.467999999999989</v>
      </c>
      <c r="F48" s="3"/>
      <c r="G48" s="3"/>
      <c r="H48" s="13" t="s">
        <v>2</v>
      </c>
      <c r="I48" s="3">
        <f>I45-194.357</f>
        <v>19.534999999999997</v>
      </c>
      <c r="J48" s="3"/>
      <c r="K48" s="3"/>
      <c r="L48" s="13" t="s">
        <v>2</v>
      </c>
      <c r="M48" s="3">
        <f>M45-194.357</f>
        <v>16.756</v>
      </c>
      <c r="N48" s="3"/>
      <c r="O48" s="3">
        <f>AVERAGE(E48:M48)</f>
        <v>17.586333333333329</v>
      </c>
      <c r="P48" s="3"/>
      <c r="Q48" s="3"/>
      <c r="R48" s="3"/>
      <c r="S48" s="6"/>
    </row>
    <row r="49" spans="1:19" x14ac:dyDescent="0.2">
      <c r="A49" s="12"/>
      <c r="B49" s="13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6"/>
    </row>
    <row r="50" spans="1:19" ht="16" thickBot="1" x14ac:dyDescent="0.25">
      <c r="A50" s="14"/>
      <c r="B50" s="15"/>
      <c r="C50" s="15" t="s">
        <v>12</v>
      </c>
      <c r="D50" s="7"/>
      <c r="E50" s="7">
        <f>(E48*D45-E47*D44)/(D45-D44)</f>
        <v>11.644707200874755</v>
      </c>
      <c r="F50" s="7"/>
      <c r="G50" s="7"/>
      <c r="H50" s="7"/>
      <c r="I50" s="7">
        <f>(I48*H45-I47*H44)/(H45-H44)</f>
        <v>15.134463974718996</v>
      </c>
      <c r="J50" s="7"/>
      <c r="K50" s="7"/>
      <c r="L50" s="7"/>
      <c r="M50" s="7">
        <f>(M48*L45-M47*L44)/(L45-L44)</f>
        <v>13.206590118544332</v>
      </c>
      <c r="N50" s="7"/>
      <c r="O50" s="16">
        <f>AVERAGE(E50:M50)</f>
        <v>13.328587098046029</v>
      </c>
      <c r="P50" s="7"/>
      <c r="Q50" s="7"/>
      <c r="R50" s="7"/>
      <c r="S50" s="8"/>
    </row>
    <row r="52" spans="1:19" ht="16" thickBot="1" x14ac:dyDescent="0.25"/>
    <row r="53" spans="1:19" x14ac:dyDescent="0.2">
      <c r="A53" s="1" t="s">
        <v>29</v>
      </c>
      <c r="B53" s="2"/>
      <c r="C53" s="9" t="s">
        <v>8</v>
      </c>
      <c r="D53" s="9" t="s">
        <v>4</v>
      </c>
      <c r="E53" s="9" t="s">
        <v>5</v>
      </c>
      <c r="F53" s="9"/>
      <c r="G53" s="9" t="s">
        <v>9</v>
      </c>
      <c r="H53" s="9" t="s">
        <v>4</v>
      </c>
      <c r="I53" s="9" t="s">
        <v>5</v>
      </c>
      <c r="J53" s="9"/>
      <c r="K53" s="9" t="s">
        <v>10</v>
      </c>
      <c r="L53" s="9" t="s">
        <v>4</v>
      </c>
      <c r="M53" s="9" t="s">
        <v>5</v>
      </c>
      <c r="N53" s="9"/>
      <c r="O53" s="9" t="s">
        <v>11</v>
      </c>
      <c r="P53" s="9"/>
      <c r="Q53" s="10"/>
      <c r="R53" s="10" t="s">
        <v>4</v>
      </c>
      <c r="S53" s="11" t="s">
        <v>5</v>
      </c>
    </row>
    <row r="54" spans="1:19" x14ac:dyDescent="0.2">
      <c r="A54" s="12"/>
      <c r="B54" s="13"/>
      <c r="C54" s="13" t="s">
        <v>1</v>
      </c>
      <c r="D54">
        <v>194.23500000000001</v>
      </c>
      <c r="E54">
        <v>245.49299999999999</v>
      </c>
      <c r="F54" s="3"/>
      <c r="G54" s="13" t="s">
        <v>1</v>
      </c>
      <c r="H54">
        <v>167.24100000000001</v>
      </c>
      <c r="I54">
        <v>240.53700000000001</v>
      </c>
      <c r="J54" s="3"/>
      <c r="K54" s="3" t="s">
        <v>1</v>
      </c>
      <c r="L54">
        <v>155.82599999999999</v>
      </c>
      <c r="M54">
        <v>243.81399999999999</v>
      </c>
      <c r="N54" s="3"/>
      <c r="O54" s="3"/>
      <c r="P54" s="3"/>
      <c r="Q54" s="4" t="s">
        <v>0</v>
      </c>
      <c r="R54">
        <v>48.536999999999999</v>
      </c>
      <c r="S54">
        <v>181.18700000000001</v>
      </c>
    </row>
    <row r="55" spans="1:19" x14ac:dyDescent="0.2">
      <c r="A55" s="12"/>
      <c r="B55" s="13"/>
      <c r="C55" s="13" t="s">
        <v>2</v>
      </c>
      <c r="D55">
        <v>2663.326</v>
      </c>
      <c r="E55">
        <v>198.13800000000001</v>
      </c>
      <c r="F55" s="3"/>
      <c r="G55" s="13" t="s">
        <v>2</v>
      </c>
      <c r="H55">
        <v>2601.0990000000002</v>
      </c>
      <c r="I55">
        <v>198.24799999999999</v>
      </c>
      <c r="J55" s="3"/>
      <c r="K55" s="3" t="s">
        <v>2</v>
      </c>
      <c r="L55">
        <v>2762.89</v>
      </c>
      <c r="M55">
        <v>196.678</v>
      </c>
      <c r="N55" s="3"/>
      <c r="O55" s="3"/>
      <c r="P55" s="3"/>
      <c r="Q55" s="3"/>
      <c r="R55" s="3"/>
      <c r="S55" s="6"/>
    </row>
    <row r="56" spans="1:19" x14ac:dyDescent="0.2">
      <c r="A56" s="12"/>
      <c r="B56" s="13"/>
      <c r="C56" s="13"/>
      <c r="D56" s="3"/>
      <c r="E56" s="3" t="s">
        <v>5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6"/>
    </row>
    <row r="57" spans="1:19" x14ac:dyDescent="0.2">
      <c r="A57" s="12" t="s">
        <v>6</v>
      </c>
      <c r="B57" s="13"/>
      <c r="C57" s="13"/>
      <c r="D57" s="13" t="s">
        <v>1</v>
      </c>
      <c r="E57" s="3">
        <f>E54-181.187</f>
        <v>64.305999999999983</v>
      </c>
      <c r="F57" s="3"/>
      <c r="G57" s="3"/>
      <c r="H57" s="13" t="s">
        <v>1</v>
      </c>
      <c r="I57" s="3">
        <f>I54-181.187</f>
        <v>59.349999999999994</v>
      </c>
      <c r="J57" s="3"/>
      <c r="K57" s="3"/>
      <c r="L57" s="13" t="s">
        <v>1</v>
      </c>
      <c r="M57" s="3">
        <f>M54-181.187</f>
        <v>62.626999999999981</v>
      </c>
      <c r="N57" s="3"/>
      <c r="O57" s="17">
        <f>AVERAGE(E57:M57)</f>
        <v>62.094333333333317</v>
      </c>
      <c r="P57" s="3"/>
      <c r="Q57" s="3"/>
      <c r="R57" s="3"/>
      <c r="S57" s="6"/>
    </row>
    <row r="58" spans="1:19" x14ac:dyDescent="0.2">
      <c r="A58" s="12"/>
      <c r="B58" s="13"/>
      <c r="C58" s="13"/>
      <c r="D58" s="13" t="s">
        <v>2</v>
      </c>
      <c r="E58" s="3">
        <f>E55-181.187</f>
        <v>16.950999999999993</v>
      </c>
      <c r="F58" s="3"/>
      <c r="G58" s="3"/>
      <c r="H58" s="13" t="s">
        <v>2</v>
      </c>
      <c r="I58" s="3">
        <f>I55-181.187</f>
        <v>17.060999999999979</v>
      </c>
      <c r="J58" s="3"/>
      <c r="K58" s="3"/>
      <c r="L58" s="13" t="s">
        <v>2</v>
      </c>
      <c r="M58" s="3">
        <f>M55-181.187</f>
        <v>15.490999999999985</v>
      </c>
      <c r="N58" s="3"/>
      <c r="O58" s="3">
        <f>AVERAGE(E58:M58)</f>
        <v>16.500999999999987</v>
      </c>
      <c r="P58" s="3"/>
      <c r="Q58" s="3"/>
      <c r="R58" s="3"/>
      <c r="S58" s="6"/>
    </row>
    <row r="59" spans="1:19" x14ac:dyDescent="0.2">
      <c r="A59" s="12"/>
      <c r="B59" s="13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6"/>
    </row>
    <row r="60" spans="1:19" ht="16" thickBot="1" x14ac:dyDescent="0.25">
      <c r="A60" s="14"/>
      <c r="B60" s="15"/>
      <c r="C60" s="15" t="s">
        <v>12</v>
      </c>
      <c r="D60" s="7"/>
      <c r="E60" s="7">
        <f>(E58*D55-E57*D54)/(D55-D54)</f>
        <v>13.225743043087512</v>
      </c>
      <c r="F60" s="7"/>
      <c r="G60" s="7"/>
      <c r="H60" s="7"/>
      <c r="I60" s="7">
        <f>(I58*H55-I57*H54)/(H55-H54)</f>
        <v>14.155138339623734</v>
      </c>
      <c r="J60" s="7"/>
      <c r="K60" s="7"/>
      <c r="L60" s="7"/>
      <c r="M60" s="7">
        <f>(M58*L55-M57*L54)/(L55-L54)</f>
        <v>12.673649012068735</v>
      </c>
      <c r="N60" s="7"/>
      <c r="O60" s="16">
        <f>AVERAGE(E60:M60)</f>
        <v>13.351510131593328</v>
      </c>
      <c r="P60" s="7"/>
      <c r="Q60" s="7"/>
      <c r="R60" s="7"/>
      <c r="S60" s="8"/>
    </row>
    <row r="62" spans="1:19" ht="16" thickBot="1" x14ac:dyDescent="0.25"/>
    <row r="63" spans="1:19" x14ac:dyDescent="0.2">
      <c r="A63" s="1" t="s">
        <v>30</v>
      </c>
      <c r="B63" s="2"/>
      <c r="C63" s="9" t="s">
        <v>8</v>
      </c>
      <c r="D63" s="9" t="s">
        <v>4</v>
      </c>
      <c r="E63" s="9" t="s">
        <v>5</v>
      </c>
      <c r="F63" s="9"/>
      <c r="G63" s="9" t="s">
        <v>9</v>
      </c>
      <c r="H63" s="9" t="s">
        <v>4</v>
      </c>
      <c r="I63" s="9" t="s">
        <v>5</v>
      </c>
      <c r="J63" s="9"/>
      <c r="K63" s="9" t="s">
        <v>10</v>
      </c>
      <c r="L63" s="9" t="s">
        <v>4</v>
      </c>
      <c r="M63" s="9" t="s">
        <v>5</v>
      </c>
      <c r="N63" s="9"/>
      <c r="O63" s="9" t="s">
        <v>11</v>
      </c>
      <c r="P63" s="9"/>
      <c r="Q63" s="10"/>
      <c r="R63" s="10" t="s">
        <v>4</v>
      </c>
      <c r="S63" s="11" t="s">
        <v>5</v>
      </c>
    </row>
    <row r="64" spans="1:19" x14ac:dyDescent="0.2">
      <c r="A64" s="12"/>
      <c r="B64" s="13"/>
      <c r="C64" s="13" t="s">
        <v>1</v>
      </c>
      <c r="D64">
        <v>253.029</v>
      </c>
      <c r="E64">
        <v>228.203</v>
      </c>
      <c r="F64" s="3"/>
      <c r="G64" s="13" t="s">
        <v>1</v>
      </c>
      <c r="H64">
        <v>218.267</v>
      </c>
      <c r="I64">
        <v>226.81800000000001</v>
      </c>
      <c r="J64" s="3"/>
      <c r="K64" s="3" t="s">
        <v>1</v>
      </c>
      <c r="L64">
        <v>195.90899999999999</v>
      </c>
      <c r="M64">
        <v>239.27199999999999</v>
      </c>
      <c r="N64" s="3"/>
      <c r="O64" s="3"/>
      <c r="P64" s="3"/>
      <c r="Q64" s="4" t="s">
        <v>0</v>
      </c>
      <c r="R64">
        <v>51.497999999999998</v>
      </c>
      <c r="S64">
        <v>182.42599999999999</v>
      </c>
    </row>
    <row r="65" spans="1:19" x14ac:dyDescent="0.2">
      <c r="A65" s="12"/>
      <c r="B65" s="13"/>
      <c r="C65" s="13" t="s">
        <v>2</v>
      </c>
      <c r="D65">
        <v>2426.8629999999998</v>
      </c>
      <c r="E65">
        <v>199.376</v>
      </c>
      <c r="F65" s="3"/>
      <c r="G65" s="13" t="s">
        <v>2</v>
      </c>
      <c r="H65">
        <v>2426.8629999999998</v>
      </c>
      <c r="I65">
        <v>198.334</v>
      </c>
      <c r="J65" s="3"/>
      <c r="K65" s="3" t="s">
        <v>2</v>
      </c>
      <c r="L65">
        <v>2352.19</v>
      </c>
      <c r="M65">
        <v>201.553</v>
      </c>
      <c r="N65" s="3"/>
      <c r="O65" s="3"/>
      <c r="P65" s="3"/>
      <c r="Q65" s="3"/>
      <c r="R65" s="3"/>
      <c r="S65" s="6"/>
    </row>
    <row r="66" spans="1:19" x14ac:dyDescent="0.2">
      <c r="A66" s="12"/>
      <c r="B66" s="13"/>
      <c r="C66" s="13"/>
      <c r="D66" s="3"/>
      <c r="E66" s="3" t="s">
        <v>5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6"/>
    </row>
    <row r="67" spans="1:19" x14ac:dyDescent="0.2">
      <c r="A67" s="12" t="s">
        <v>6</v>
      </c>
      <c r="B67" s="13"/>
      <c r="C67" s="13"/>
      <c r="D67" s="13" t="s">
        <v>1</v>
      </c>
      <c r="E67" s="3">
        <f>E64-182.426</f>
        <v>45.777000000000015</v>
      </c>
      <c r="F67" s="3"/>
      <c r="G67" s="3"/>
      <c r="H67" s="13" t="s">
        <v>1</v>
      </c>
      <c r="I67" s="3">
        <f>I64-182.426</f>
        <v>44.392000000000024</v>
      </c>
      <c r="J67" s="3"/>
      <c r="K67" s="3"/>
      <c r="L67" s="13" t="s">
        <v>1</v>
      </c>
      <c r="M67" s="3">
        <f>M64-182.426</f>
        <v>56.846000000000004</v>
      </c>
      <c r="N67" s="3"/>
      <c r="O67" s="17">
        <f>AVERAGE(E67:M67)</f>
        <v>49.005000000000017</v>
      </c>
      <c r="P67" s="3"/>
      <c r="Q67" s="3"/>
      <c r="R67" s="3"/>
      <c r="S67" s="6"/>
    </row>
    <row r="68" spans="1:19" x14ac:dyDescent="0.2">
      <c r="A68" s="12"/>
      <c r="B68" s="13"/>
      <c r="C68" s="13"/>
      <c r="D68" s="13" t="s">
        <v>2</v>
      </c>
      <c r="E68" s="3">
        <f>E65-182.426</f>
        <v>16.950000000000017</v>
      </c>
      <c r="F68" s="3"/>
      <c r="G68" s="3"/>
      <c r="H68" s="13" t="s">
        <v>2</v>
      </c>
      <c r="I68" s="3">
        <f>I65-182.426</f>
        <v>15.908000000000015</v>
      </c>
      <c r="J68" s="3"/>
      <c r="K68" s="3"/>
      <c r="L68" s="13" t="s">
        <v>2</v>
      </c>
      <c r="M68" s="3">
        <f>M65-182.426</f>
        <v>19.12700000000001</v>
      </c>
      <c r="N68" s="3"/>
      <c r="O68" s="3">
        <f>AVERAGE(E68:M68)</f>
        <v>17.328333333333347</v>
      </c>
      <c r="P68" s="3"/>
      <c r="Q68" s="3"/>
      <c r="R68" s="3"/>
      <c r="S68" s="6"/>
    </row>
    <row r="69" spans="1:19" x14ac:dyDescent="0.2">
      <c r="A69" s="12"/>
      <c r="B69" s="13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6"/>
    </row>
    <row r="70" spans="1:19" ht="16" thickBot="1" x14ac:dyDescent="0.25">
      <c r="A70" s="14"/>
      <c r="B70" s="15"/>
      <c r="C70" s="15" t="s">
        <v>12</v>
      </c>
      <c r="D70" s="7"/>
      <c r="E70" s="7">
        <f>(E68*D65-E67*D64)/(D65-D64)</f>
        <v>13.59460718573729</v>
      </c>
      <c r="F70" s="7"/>
      <c r="G70" s="7"/>
      <c r="H70" s="7"/>
      <c r="I70" s="7">
        <f>(I68*H65-I67*H64)/(H65-H64)</f>
        <v>13.093036453928212</v>
      </c>
      <c r="J70" s="7"/>
      <c r="K70" s="7"/>
      <c r="L70" s="7"/>
      <c r="M70" s="7">
        <f>(M68*L65-M67*L64)/(L65-L64)</f>
        <v>15.700038685125003</v>
      </c>
      <c r="N70" s="7"/>
      <c r="O70" s="16">
        <f>AVERAGE(E70:M70)</f>
        <v>14.129227441596834</v>
      </c>
      <c r="P70" s="7"/>
      <c r="Q70" s="7"/>
      <c r="R70" s="7"/>
      <c r="S70" s="8"/>
    </row>
    <row r="72" spans="1:19" ht="16" thickBot="1" x14ac:dyDescent="0.25"/>
    <row r="73" spans="1:19" x14ac:dyDescent="0.2">
      <c r="A73" s="1" t="s">
        <v>33</v>
      </c>
      <c r="B73" s="2"/>
      <c r="C73" s="9" t="s">
        <v>8</v>
      </c>
      <c r="D73" s="9" t="s">
        <v>4</v>
      </c>
      <c r="E73" s="9" t="s">
        <v>5</v>
      </c>
      <c r="F73" s="9"/>
      <c r="G73" s="9" t="s">
        <v>9</v>
      </c>
      <c r="H73" s="9" t="s">
        <v>4</v>
      </c>
      <c r="I73" s="9" t="s">
        <v>5</v>
      </c>
      <c r="J73" s="9"/>
      <c r="K73" s="9" t="s">
        <v>10</v>
      </c>
      <c r="L73" s="9" t="s">
        <v>4</v>
      </c>
      <c r="M73" s="9" t="s">
        <v>5</v>
      </c>
      <c r="N73" s="9"/>
      <c r="O73" s="9" t="s">
        <v>11</v>
      </c>
      <c r="P73" s="9"/>
      <c r="Q73" s="10"/>
      <c r="R73" s="10" t="s">
        <v>4</v>
      </c>
      <c r="S73" s="11" t="s">
        <v>5</v>
      </c>
    </row>
    <row r="74" spans="1:19" x14ac:dyDescent="0.2">
      <c r="A74" s="12"/>
      <c r="B74" s="13"/>
      <c r="C74" s="13" t="s">
        <v>1</v>
      </c>
      <c r="D74">
        <v>108.66200000000001</v>
      </c>
      <c r="E74">
        <v>273.22699999999998</v>
      </c>
      <c r="F74" s="3"/>
      <c r="G74" s="13" t="s">
        <v>1</v>
      </c>
      <c r="H74">
        <v>175.78100000000001</v>
      </c>
      <c r="I74">
        <v>254.495</v>
      </c>
      <c r="J74" s="3"/>
      <c r="K74" s="3" t="s">
        <v>1</v>
      </c>
      <c r="L74">
        <v>159.47300000000001</v>
      </c>
      <c r="M74">
        <v>230.74700000000001</v>
      </c>
      <c r="N74" s="3"/>
      <c r="O74" s="3"/>
      <c r="P74" s="3"/>
      <c r="Q74" s="4" t="s">
        <v>0</v>
      </c>
      <c r="R74">
        <v>53.643999999999998</v>
      </c>
      <c r="S74">
        <v>193.09200000000001</v>
      </c>
    </row>
    <row r="75" spans="1:19" x14ac:dyDescent="0.2">
      <c r="A75" s="12"/>
      <c r="B75" s="13"/>
      <c r="C75" s="13" t="s">
        <v>2</v>
      </c>
      <c r="D75">
        <v>2215.29</v>
      </c>
      <c r="E75">
        <v>209.01400000000001</v>
      </c>
      <c r="F75" s="3"/>
      <c r="G75" s="13" t="s">
        <v>2</v>
      </c>
      <c r="H75">
        <v>2128.172</v>
      </c>
      <c r="I75">
        <v>210.45599999999999</v>
      </c>
      <c r="J75" s="3"/>
      <c r="K75" s="3" t="s">
        <v>2</v>
      </c>
      <c r="L75">
        <v>2103.2809999999999</v>
      </c>
      <c r="M75">
        <v>211.40799999999999</v>
      </c>
      <c r="N75" s="3"/>
      <c r="O75" s="3"/>
      <c r="P75" s="3"/>
      <c r="Q75" s="3"/>
      <c r="R75" s="3"/>
      <c r="S75" s="6"/>
    </row>
    <row r="76" spans="1:19" x14ac:dyDescent="0.2">
      <c r="A76" s="12"/>
      <c r="B76" s="13"/>
      <c r="C76" s="13"/>
      <c r="D76" s="3"/>
      <c r="E76" s="3" t="s">
        <v>5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6"/>
    </row>
    <row r="77" spans="1:19" x14ac:dyDescent="0.2">
      <c r="A77" s="12" t="s">
        <v>6</v>
      </c>
      <c r="B77" s="13"/>
      <c r="C77" s="13"/>
      <c r="D77" s="13" t="s">
        <v>1</v>
      </c>
      <c r="E77" s="3">
        <f>E74-193.092</f>
        <v>80.134999999999962</v>
      </c>
      <c r="F77" s="3"/>
      <c r="G77" s="3"/>
      <c r="H77" s="13" t="s">
        <v>1</v>
      </c>
      <c r="I77" s="3">
        <f>I74-193.092</f>
        <v>61.402999999999992</v>
      </c>
      <c r="J77" s="3"/>
      <c r="K77" s="3"/>
      <c r="L77" s="13" t="s">
        <v>1</v>
      </c>
      <c r="M77" s="3">
        <f>M74-193.092</f>
        <v>37.655000000000001</v>
      </c>
      <c r="N77" s="3"/>
      <c r="O77" s="17">
        <f>AVERAGE(E77:M77)</f>
        <v>59.730999999999987</v>
      </c>
      <c r="P77" s="3"/>
      <c r="Q77" s="3"/>
      <c r="R77" s="3"/>
      <c r="S77" s="6"/>
    </row>
    <row r="78" spans="1:19" x14ac:dyDescent="0.2">
      <c r="A78" s="12"/>
      <c r="B78" s="13"/>
      <c r="C78" s="13"/>
      <c r="D78" s="13" t="s">
        <v>2</v>
      </c>
      <c r="E78" s="3">
        <f>E75-193.092</f>
        <v>15.921999999999997</v>
      </c>
      <c r="F78" s="3"/>
      <c r="G78" s="3"/>
      <c r="H78" s="13" t="s">
        <v>2</v>
      </c>
      <c r="I78" s="3">
        <f>I75-193.092</f>
        <v>17.363999999999976</v>
      </c>
      <c r="J78" s="3"/>
      <c r="K78" s="3"/>
      <c r="L78" s="13" t="s">
        <v>2</v>
      </c>
      <c r="M78" s="3">
        <f>M75-193.092</f>
        <v>18.315999999999974</v>
      </c>
      <c r="N78" s="3"/>
      <c r="O78" s="3">
        <f>AVERAGE(E78:M78)</f>
        <v>17.200666666666649</v>
      </c>
      <c r="P78" s="3"/>
      <c r="Q78" s="3"/>
      <c r="R78" s="3"/>
      <c r="S78" s="6"/>
    </row>
    <row r="79" spans="1:19" x14ac:dyDescent="0.2">
      <c r="A79" s="12"/>
      <c r="B79" s="13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6"/>
    </row>
    <row r="80" spans="1:19" ht="16" thickBot="1" x14ac:dyDescent="0.25">
      <c r="A80" s="14"/>
      <c r="B80" s="15"/>
      <c r="C80" s="15" t="s">
        <v>12</v>
      </c>
      <c r="D80" s="7"/>
      <c r="E80" s="7">
        <f>(E78*D75-E77*D74)/(D75-D74)</f>
        <v>12.609828602866759</v>
      </c>
      <c r="F80" s="7"/>
      <c r="G80" s="7"/>
      <c r="H80" s="7"/>
      <c r="I80" s="7">
        <f>(I78*H75-I77*H74)/(H75-H74)</f>
        <v>13.399005560361603</v>
      </c>
      <c r="J80" s="7"/>
      <c r="K80" s="7"/>
      <c r="L80" s="7"/>
      <c r="M80" s="7">
        <f>(M78*L75-M77*L74)/(L75-L74)</f>
        <v>16.72939867569222</v>
      </c>
      <c r="N80" s="7"/>
      <c r="O80" s="16">
        <f>AVERAGE(E80:M80)</f>
        <v>14.246077612973528</v>
      </c>
      <c r="P80" s="7"/>
      <c r="Q80" s="7"/>
      <c r="R80" s="7"/>
      <c r="S80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E347-C475-4BAB-AEC0-E5F038DF8C0D}">
  <dimension ref="A1:S69"/>
  <sheetViews>
    <sheetView topLeftCell="A43" workbookViewId="0">
      <selection activeCell="O69" activeCellId="1" sqref="O66 O69"/>
    </sheetView>
  </sheetViews>
  <sheetFormatPr baseColWidth="10" defaultColWidth="8.83203125" defaultRowHeight="15" x14ac:dyDescent="0.2"/>
  <sheetData>
    <row r="1" spans="1:19" x14ac:dyDescent="0.2">
      <c r="A1" s="1" t="s">
        <v>15</v>
      </c>
      <c r="B1" s="2"/>
      <c r="C1" s="9" t="s">
        <v>8</v>
      </c>
      <c r="D1" s="9" t="s">
        <v>4</v>
      </c>
      <c r="E1" s="9" t="s">
        <v>5</v>
      </c>
      <c r="F1" s="9"/>
      <c r="G1" s="9" t="s">
        <v>9</v>
      </c>
      <c r="H1" s="9" t="s">
        <v>4</v>
      </c>
      <c r="I1" s="9" t="s">
        <v>5</v>
      </c>
      <c r="J1" s="9"/>
      <c r="K1" s="9" t="s">
        <v>10</v>
      </c>
      <c r="L1" s="9" t="s">
        <v>4</v>
      </c>
      <c r="M1" s="9" t="s">
        <v>5</v>
      </c>
      <c r="N1" s="9"/>
      <c r="O1" s="9" t="s">
        <v>11</v>
      </c>
      <c r="P1" s="9"/>
      <c r="Q1" s="10"/>
      <c r="R1" s="10" t="s">
        <v>4</v>
      </c>
      <c r="S1" s="11" t="s">
        <v>5</v>
      </c>
    </row>
    <row r="2" spans="1:19" x14ac:dyDescent="0.2">
      <c r="A2" s="12"/>
      <c r="B2" s="13"/>
      <c r="C2" s="13" t="s">
        <v>1</v>
      </c>
      <c r="D2">
        <v>234.35</v>
      </c>
      <c r="E2">
        <v>196.88800000000001</v>
      </c>
      <c r="F2" s="3"/>
      <c r="G2" s="13" t="s">
        <v>1</v>
      </c>
      <c r="H2">
        <v>178.15199999999999</v>
      </c>
      <c r="I2">
        <v>198.61099999999999</v>
      </c>
      <c r="J2" s="3"/>
      <c r="K2" s="3" t="s">
        <v>1</v>
      </c>
      <c r="L2">
        <v>266.98700000000002</v>
      </c>
      <c r="M2">
        <v>203.97800000000001</v>
      </c>
      <c r="N2" s="3"/>
      <c r="O2" s="3"/>
      <c r="P2" s="3"/>
      <c r="Q2" s="4" t="s">
        <v>0</v>
      </c>
      <c r="R2">
        <v>47.7</v>
      </c>
      <c r="S2">
        <v>179.512</v>
      </c>
    </row>
    <row r="3" spans="1:19" x14ac:dyDescent="0.2">
      <c r="A3" s="12"/>
      <c r="B3" s="13"/>
      <c r="C3" s="13" t="s">
        <v>2</v>
      </c>
      <c r="D3">
        <v>2217.683</v>
      </c>
      <c r="E3">
        <v>189.744</v>
      </c>
      <c r="F3" s="3"/>
      <c r="G3" s="13" t="s">
        <v>2</v>
      </c>
      <c r="H3">
        <v>2335.9679999999998</v>
      </c>
      <c r="I3">
        <v>188.49199999999999</v>
      </c>
      <c r="J3" s="3"/>
      <c r="K3" s="3" t="s">
        <v>2</v>
      </c>
      <c r="L3">
        <v>2266.6379999999999</v>
      </c>
      <c r="M3">
        <v>190.053</v>
      </c>
      <c r="N3" s="3"/>
      <c r="O3" s="3"/>
      <c r="P3" s="3"/>
      <c r="Q3" s="3"/>
      <c r="R3" s="3"/>
      <c r="S3" s="6"/>
    </row>
    <row r="4" spans="1:19" x14ac:dyDescent="0.2">
      <c r="A4" s="12"/>
      <c r="B4" s="13"/>
      <c r="C4" s="13"/>
      <c r="D4" s="3"/>
      <c r="E4" s="3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x14ac:dyDescent="0.2">
      <c r="A5" s="12" t="s">
        <v>6</v>
      </c>
      <c r="B5" s="13"/>
      <c r="C5" s="13"/>
      <c r="D5" s="13" t="s">
        <v>1</v>
      </c>
      <c r="E5" s="3">
        <f>E2-179.512</f>
        <v>17.376000000000005</v>
      </c>
      <c r="F5" s="3"/>
      <c r="G5" s="3"/>
      <c r="H5" s="13" t="s">
        <v>1</v>
      </c>
      <c r="I5" s="3">
        <f>I2-179.512</f>
        <v>19.09899999999999</v>
      </c>
      <c r="J5" s="3"/>
      <c r="K5" s="3"/>
      <c r="L5" s="13" t="s">
        <v>1</v>
      </c>
      <c r="M5" s="3">
        <f>M2-179.512</f>
        <v>24.466000000000008</v>
      </c>
      <c r="N5" s="3"/>
      <c r="O5" s="17">
        <f>AVERAGE(E5:M5)</f>
        <v>20.313666666666666</v>
      </c>
      <c r="P5" s="3"/>
      <c r="Q5" s="3"/>
      <c r="R5" s="3"/>
      <c r="S5" s="6"/>
    </row>
    <row r="6" spans="1:19" x14ac:dyDescent="0.2">
      <c r="A6" s="12"/>
      <c r="B6" s="13"/>
      <c r="C6" s="13"/>
      <c r="D6" s="13" t="s">
        <v>2</v>
      </c>
      <c r="E6" s="3">
        <f>E3-179.512</f>
        <v>10.231999999999999</v>
      </c>
      <c r="F6" s="3"/>
      <c r="G6" s="3"/>
      <c r="H6" s="13" t="s">
        <v>2</v>
      </c>
      <c r="I6" s="3">
        <f>I3-179.512</f>
        <v>8.9799999999999898</v>
      </c>
      <c r="J6" s="3"/>
      <c r="K6" s="3"/>
      <c r="L6" s="13" t="s">
        <v>2</v>
      </c>
      <c r="M6" s="3">
        <f>M3-179.512</f>
        <v>10.540999999999997</v>
      </c>
      <c r="N6" s="3"/>
      <c r="O6" s="3">
        <f>AVERAGE(E6:M6)</f>
        <v>9.917666666666662</v>
      </c>
      <c r="P6" s="3"/>
      <c r="Q6" s="3"/>
      <c r="R6" s="3"/>
      <c r="S6" s="6"/>
    </row>
    <row r="7" spans="1:19" x14ac:dyDescent="0.2">
      <c r="A7" s="12"/>
      <c r="B7" s="13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6"/>
    </row>
    <row r="8" spans="1:19" ht="16" thickBot="1" x14ac:dyDescent="0.25">
      <c r="A8" s="14"/>
      <c r="B8" s="15"/>
      <c r="C8" s="15" t="s">
        <v>12</v>
      </c>
      <c r="D8" s="7"/>
      <c r="E8" s="7">
        <f>(E6*D3-E5*D2)/(D3-D2)</f>
        <v>9.3878672194734811</v>
      </c>
      <c r="F8" s="7"/>
      <c r="G8" s="7"/>
      <c r="H8" s="7"/>
      <c r="I8" s="7">
        <f>(I6*H3-I5*H2)/(H3-H2)</f>
        <v>8.144562646676075</v>
      </c>
      <c r="J8" s="7"/>
      <c r="K8" s="7"/>
      <c r="L8" s="7"/>
      <c r="M8" s="7">
        <f>(M6*L3-M5*L2)/(L3-L2)</f>
        <v>8.6817785783619197</v>
      </c>
      <c r="N8" s="7"/>
      <c r="O8" s="16">
        <f>AVERAGE(E8:M8)</f>
        <v>8.7380694815038265</v>
      </c>
      <c r="P8" s="7"/>
      <c r="Q8" s="7"/>
      <c r="R8" s="7"/>
      <c r="S8" s="8"/>
    </row>
    <row r="10" spans="1:19" ht="16" thickBot="1" x14ac:dyDescent="0.25"/>
    <row r="11" spans="1:19" x14ac:dyDescent="0.2">
      <c r="A11" s="1" t="s">
        <v>16</v>
      </c>
      <c r="B11" s="2"/>
      <c r="C11" s="9" t="s">
        <v>8</v>
      </c>
      <c r="D11" s="9" t="s">
        <v>4</v>
      </c>
      <c r="E11" s="9" t="s">
        <v>5</v>
      </c>
      <c r="F11" s="9"/>
      <c r="G11" s="9" t="s">
        <v>9</v>
      </c>
      <c r="H11" s="9" t="s">
        <v>4</v>
      </c>
      <c r="I11" s="9" t="s">
        <v>5</v>
      </c>
      <c r="J11" s="9"/>
      <c r="K11" s="9" t="s">
        <v>10</v>
      </c>
      <c r="L11" s="9" t="s">
        <v>4</v>
      </c>
      <c r="M11" s="9" t="s">
        <v>5</v>
      </c>
      <c r="N11" s="9"/>
      <c r="O11" s="9" t="s">
        <v>11</v>
      </c>
      <c r="P11" s="9"/>
      <c r="Q11" s="10"/>
      <c r="R11" s="10" t="s">
        <v>4</v>
      </c>
      <c r="S11" s="11" t="s">
        <v>5</v>
      </c>
    </row>
    <row r="12" spans="1:19" x14ac:dyDescent="0.2">
      <c r="A12" s="12"/>
      <c r="B12" s="13"/>
      <c r="C12" s="13" t="s">
        <v>1</v>
      </c>
      <c r="D12">
        <v>219.48</v>
      </c>
      <c r="E12">
        <v>197.298</v>
      </c>
      <c r="F12" s="3"/>
      <c r="G12" s="13" t="s">
        <v>1</v>
      </c>
      <c r="H12">
        <v>166.85499999999999</v>
      </c>
      <c r="I12">
        <v>191.34299999999999</v>
      </c>
      <c r="J12" s="3"/>
      <c r="K12" s="3" t="s">
        <v>1</v>
      </c>
      <c r="L12">
        <v>133.542</v>
      </c>
      <c r="M12">
        <v>191.53200000000001</v>
      </c>
      <c r="N12" s="3"/>
      <c r="O12" s="3"/>
      <c r="P12" s="3"/>
      <c r="Q12" s="4" t="s">
        <v>0</v>
      </c>
      <c r="R12">
        <v>60.832999999999998</v>
      </c>
      <c r="S12">
        <v>184.71100000000001</v>
      </c>
    </row>
    <row r="13" spans="1:19" x14ac:dyDescent="0.2">
      <c r="A13" s="12"/>
      <c r="B13" s="13"/>
      <c r="C13" s="13" t="s">
        <v>2</v>
      </c>
      <c r="D13">
        <v>2154.2429999999999</v>
      </c>
      <c r="E13">
        <v>191.47</v>
      </c>
      <c r="F13" s="3"/>
      <c r="G13" s="13" t="s">
        <v>2</v>
      </c>
      <c r="H13">
        <v>2191.7080000000001</v>
      </c>
      <c r="I13">
        <v>188.79599999999999</v>
      </c>
      <c r="J13" s="3"/>
      <c r="K13" s="3" t="s">
        <v>2</v>
      </c>
      <c r="L13">
        <v>2154.2429999999999</v>
      </c>
      <c r="M13">
        <v>188.16800000000001</v>
      </c>
      <c r="N13" s="3"/>
      <c r="O13" s="3"/>
      <c r="P13" s="3"/>
      <c r="Q13" s="3"/>
      <c r="R13" s="3"/>
      <c r="S13" s="6"/>
    </row>
    <row r="14" spans="1:19" x14ac:dyDescent="0.2">
      <c r="A14" s="12"/>
      <c r="B14" s="13"/>
      <c r="C14" s="13"/>
      <c r="D14" s="3"/>
      <c r="E14" s="3" t="s">
        <v>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6"/>
    </row>
    <row r="15" spans="1:19" x14ac:dyDescent="0.2">
      <c r="A15" s="12" t="s">
        <v>6</v>
      </c>
      <c r="B15" s="13"/>
      <c r="C15" s="13"/>
      <c r="D15" s="13" t="s">
        <v>1</v>
      </c>
      <c r="E15" s="3">
        <f>E12-184.71</f>
        <v>12.587999999999994</v>
      </c>
      <c r="F15" s="3"/>
      <c r="G15" s="3"/>
      <c r="H15" s="13" t="s">
        <v>1</v>
      </c>
      <c r="I15" s="3">
        <f>I12-184.71</f>
        <v>6.6329999999999814</v>
      </c>
      <c r="J15" s="3"/>
      <c r="K15" s="3"/>
      <c r="L15" s="13" t="s">
        <v>1</v>
      </c>
      <c r="M15" s="3">
        <f>M12-184.71</f>
        <v>6.8220000000000027</v>
      </c>
      <c r="N15" s="3"/>
      <c r="O15" s="17">
        <f>AVERAGE(E15:M15)</f>
        <v>8.6809999999999921</v>
      </c>
      <c r="P15" s="3"/>
      <c r="Q15" s="3"/>
      <c r="R15" s="3"/>
      <c r="S15" s="6"/>
    </row>
    <row r="16" spans="1:19" x14ac:dyDescent="0.2">
      <c r="A16" s="12"/>
      <c r="B16" s="13"/>
      <c r="C16" s="13"/>
      <c r="D16" s="13" t="s">
        <v>2</v>
      </c>
      <c r="E16" s="3">
        <f>E13-184.71</f>
        <v>6.7599999999999909</v>
      </c>
      <c r="F16" s="3"/>
      <c r="G16" s="3"/>
      <c r="H16" s="13" t="s">
        <v>2</v>
      </c>
      <c r="I16" s="3">
        <f>I13-184.71</f>
        <v>4.0859999999999843</v>
      </c>
      <c r="J16" s="3"/>
      <c r="K16" s="3"/>
      <c r="L16" s="13" t="s">
        <v>2</v>
      </c>
      <c r="M16" s="3">
        <f>M13-184.71</f>
        <v>3.4579999999999984</v>
      </c>
      <c r="N16" s="3"/>
      <c r="O16" s="3">
        <f>AVERAGE(E16:M16)</f>
        <v>4.7679999999999909</v>
      </c>
      <c r="P16" s="3"/>
      <c r="Q16" s="3"/>
      <c r="R16" s="3"/>
      <c r="S16" s="6"/>
    </row>
    <row r="17" spans="1:19" x14ac:dyDescent="0.2">
      <c r="A17" s="12"/>
      <c r="B17" s="13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6"/>
    </row>
    <row r="18" spans="1:19" ht="16" thickBot="1" x14ac:dyDescent="0.25">
      <c r="A18" s="14"/>
      <c r="B18" s="15"/>
      <c r="C18" s="15" t="s">
        <v>12</v>
      </c>
      <c r="D18" s="7"/>
      <c r="E18" s="7">
        <f>(E16*D13-E15*D12)/(D13-D12)</f>
        <v>6.0988702182127641</v>
      </c>
      <c r="F18" s="7"/>
      <c r="G18" s="7"/>
      <c r="H18" s="7"/>
      <c r="I18" s="7">
        <f>(I16*H13-I15*H12)/(H13-H12)</f>
        <v>3.8761182530287224</v>
      </c>
      <c r="J18" s="7"/>
      <c r="K18" s="7"/>
      <c r="L18" s="7"/>
      <c r="M18" s="7">
        <f>(M16*L13-M15*L12)/(L13-L12)</f>
        <v>3.2356834435178663</v>
      </c>
      <c r="N18" s="7"/>
      <c r="O18" s="16">
        <f>AVERAGE(E18:M18)</f>
        <v>4.4035573049197838</v>
      </c>
      <c r="P18" s="7"/>
      <c r="Q18" s="7"/>
      <c r="R18" s="7"/>
      <c r="S18" s="8"/>
    </row>
    <row r="20" spans="1:19" ht="16" thickBot="1" x14ac:dyDescent="0.25"/>
    <row r="21" spans="1:19" x14ac:dyDescent="0.2">
      <c r="A21" s="1" t="s">
        <v>17</v>
      </c>
      <c r="B21" s="2"/>
      <c r="C21" s="9" t="s">
        <v>8</v>
      </c>
      <c r="D21" s="9" t="s">
        <v>4</v>
      </c>
      <c r="E21" s="9" t="s">
        <v>5</v>
      </c>
      <c r="F21" s="9"/>
      <c r="G21" s="9" t="s">
        <v>9</v>
      </c>
      <c r="H21" s="9" t="s">
        <v>4</v>
      </c>
      <c r="I21" s="9" t="s">
        <v>5</v>
      </c>
      <c r="J21" s="9"/>
      <c r="K21" s="9" t="s">
        <v>10</v>
      </c>
      <c r="L21" s="9" t="s">
        <v>4</v>
      </c>
      <c r="M21" s="9" t="s">
        <v>5</v>
      </c>
      <c r="N21" s="9"/>
      <c r="O21" s="9" t="s">
        <v>11</v>
      </c>
      <c r="P21" s="9"/>
      <c r="Q21" s="10"/>
      <c r="R21" s="10" t="s">
        <v>4</v>
      </c>
      <c r="S21" s="11" t="s">
        <v>5</v>
      </c>
    </row>
    <row r="22" spans="1:19" x14ac:dyDescent="0.2">
      <c r="A22" s="12"/>
      <c r="B22" s="13"/>
      <c r="C22" s="13" t="s">
        <v>1</v>
      </c>
      <c r="D22">
        <v>247.23500000000001</v>
      </c>
      <c r="E22">
        <v>182.32400000000001</v>
      </c>
      <c r="F22" s="3"/>
      <c r="G22" s="13" t="s">
        <v>1</v>
      </c>
      <c r="H22">
        <v>237.708</v>
      </c>
      <c r="I22">
        <v>185.18600000000001</v>
      </c>
      <c r="J22" s="3"/>
      <c r="K22" s="3" t="s">
        <v>1</v>
      </c>
      <c r="L22">
        <v>294.01299999999998</v>
      </c>
      <c r="M22">
        <v>180.273</v>
      </c>
      <c r="N22" s="3"/>
      <c r="O22" s="3"/>
      <c r="P22" s="3"/>
      <c r="Q22" s="4" t="s">
        <v>0</v>
      </c>
      <c r="R22">
        <v>82.397000000000006</v>
      </c>
      <c r="S22">
        <v>172.584</v>
      </c>
    </row>
    <row r="23" spans="1:19" x14ac:dyDescent="0.2">
      <c r="A23" s="12"/>
      <c r="B23" s="13"/>
      <c r="C23" s="13" t="s">
        <v>2</v>
      </c>
      <c r="D23">
        <v>2650.8809999999999</v>
      </c>
      <c r="E23">
        <v>176.44900000000001</v>
      </c>
      <c r="F23" s="3"/>
      <c r="G23" s="13" t="s">
        <v>2</v>
      </c>
      <c r="H23">
        <v>2638.4349999999999</v>
      </c>
      <c r="I23">
        <v>176.35599999999999</v>
      </c>
      <c r="J23" s="3"/>
      <c r="K23" s="3" t="s">
        <v>2</v>
      </c>
      <c r="L23">
        <v>2638.4349999999999</v>
      </c>
      <c r="M23">
        <v>175.80600000000001</v>
      </c>
      <c r="N23" s="3"/>
      <c r="O23" s="3"/>
      <c r="P23" s="3"/>
      <c r="Q23" s="3"/>
      <c r="R23" s="3"/>
      <c r="S23" s="6"/>
    </row>
    <row r="24" spans="1:19" x14ac:dyDescent="0.2">
      <c r="A24" s="12"/>
      <c r="B24" s="13"/>
      <c r="C24" s="13"/>
      <c r="D24" s="3"/>
      <c r="E24" s="3" t="s">
        <v>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6"/>
    </row>
    <row r="25" spans="1:19" x14ac:dyDescent="0.2">
      <c r="A25" s="12" t="s">
        <v>6</v>
      </c>
      <c r="B25" s="13"/>
      <c r="C25" s="13"/>
      <c r="D25" s="13" t="s">
        <v>1</v>
      </c>
      <c r="E25" s="3">
        <f>E22-172.548491</f>
        <v>9.7755089999999996</v>
      </c>
      <c r="F25" s="3"/>
      <c r="G25" s="3"/>
      <c r="H25" s="13" t="s">
        <v>1</v>
      </c>
      <c r="I25" s="3">
        <f>I22-172.548491</f>
        <v>12.637508999999994</v>
      </c>
      <c r="J25" s="3"/>
      <c r="K25" s="3"/>
      <c r="L25" s="13" t="s">
        <v>1</v>
      </c>
      <c r="M25" s="3">
        <f>M22-172.548491</f>
        <v>7.7245089999999834</v>
      </c>
      <c r="N25" s="3"/>
      <c r="O25" s="17">
        <f>AVERAGE(E25:M25)</f>
        <v>10.045842333333326</v>
      </c>
      <c r="P25" s="3"/>
      <c r="Q25" s="3"/>
      <c r="R25" s="3"/>
      <c r="S25" s="6"/>
    </row>
    <row r="26" spans="1:19" x14ac:dyDescent="0.2">
      <c r="A26" s="12"/>
      <c r="B26" s="13"/>
      <c r="C26" s="13"/>
      <c r="D26" s="13" t="s">
        <v>2</v>
      </c>
      <c r="E26" s="3">
        <f>E23-172.548491</f>
        <v>3.9005089999999996</v>
      </c>
      <c r="F26" s="3"/>
      <c r="G26" s="3"/>
      <c r="H26" s="13" t="s">
        <v>2</v>
      </c>
      <c r="I26" s="3">
        <f>I23-172.548491</f>
        <v>3.8075089999999818</v>
      </c>
      <c r="J26" s="3"/>
      <c r="K26" s="3"/>
      <c r="L26" s="13" t="s">
        <v>2</v>
      </c>
      <c r="M26" s="3">
        <f>M23-172.548491</f>
        <v>3.2575089999999989</v>
      </c>
      <c r="N26" s="3"/>
      <c r="O26" s="3">
        <f>AVERAGE(E26:M26)</f>
        <v>3.6551756666666599</v>
      </c>
      <c r="P26" s="3"/>
      <c r="Q26" s="3"/>
      <c r="R26" s="3"/>
      <c r="S26" s="6"/>
    </row>
    <row r="27" spans="1:19" x14ac:dyDescent="0.2">
      <c r="A27" s="12"/>
      <c r="B27" s="13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6"/>
    </row>
    <row r="28" spans="1:19" ht="16" thickBot="1" x14ac:dyDescent="0.25">
      <c r="A28" s="14"/>
      <c r="B28" s="15"/>
      <c r="C28" s="15" t="s">
        <v>12</v>
      </c>
      <c r="D28" s="7"/>
      <c r="E28" s="7">
        <f>(E26*D23-E25*D22)/(D23-D22)</f>
        <v>3.2962163441763055</v>
      </c>
      <c r="F28" s="7"/>
      <c r="G28" s="7"/>
      <c r="H28" s="7"/>
      <c r="I28" s="7">
        <f>(I26*H23-I25*H22)/(H23-H22)</f>
        <v>2.9332064908017257</v>
      </c>
      <c r="J28" s="7"/>
      <c r="K28" s="7"/>
      <c r="L28" s="7"/>
      <c r="M28" s="7">
        <f>(M26*L23-M25*L22)/(L23-L22)</f>
        <v>2.6973043649129731</v>
      </c>
      <c r="N28" s="7"/>
      <c r="O28" s="16">
        <f>AVERAGE(E28:M28)</f>
        <v>2.9755757332970014</v>
      </c>
      <c r="P28" s="7"/>
      <c r="Q28" s="7"/>
      <c r="R28" s="7"/>
      <c r="S28" s="8"/>
    </row>
    <row r="31" spans="1:19" ht="16" thickBot="1" x14ac:dyDescent="0.25"/>
    <row r="32" spans="1:19" x14ac:dyDescent="0.2">
      <c r="A32" s="1" t="s">
        <v>18</v>
      </c>
      <c r="B32" s="2"/>
      <c r="C32" s="9" t="s">
        <v>8</v>
      </c>
      <c r="D32" s="9" t="s">
        <v>4</v>
      </c>
      <c r="E32" s="9" t="s">
        <v>5</v>
      </c>
      <c r="F32" s="9"/>
      <c r="G32" s="9" t="s">
        <v>9</v>
      </c>
      <c r="H32" s="9" t="s">
        <v>4</v>
      </c>
      <c r="I32" s="9" t="s">
        <v>5</v>
      </c>
      <c r="J32" s="9"/>
      <c r="K32" s="9" t="s">
        <v>10</v>
      </c>
      <c r="L32" s="9" t="s">
        <v>4</v>
      </c>
      <c r="M32" s="9" t="s">
        <v>5</v>
      </c>
      <c r="N32" s="9"/>
      <c r="O32" s="9" t="s">
        <v>11</v>
      </c>
      <c r="P32" s="9"/>
      <c r="Q32" s="10"/>
      <c r="R32" s="10" t="s">
        <v>4</v>
      </c>
      <c r="S32" s="11" t="s">
        <v>5</v>
      </c>
    </row>
    <row r="33" spans="1:19" x14ac:dyDescent="0.2">
      <c r="A33" s="12"/>
      <c r="B33" s="13"/>
      <c r="C33" s="13" t="s">
        <v>1</v>
      </c>
      <c r="D33">
        <v>252.256</v>
      </c>
      <c r="E33">
        <v>200.67599999999999</v>
      </c>
      <c r="F33" s="3"/>
      <c r="G33" s="13" t="s">
        <v>1</v>
      </c>
      <c r="H33">
        <v>224.66200000000001</v>
      </c>
      <c r="I33">
        <v>200.06899999999999</v>
      </c>
      <c r="J33" s="3"/>
      <c r="K33" s="3" t="s">
        <v>1</v>
      </c>
      <c r="L33">
        <v>296.71699999999998</v>
      </c>
      <c r="M33">
        <v>200.04</v>
      </c>
      <c r="N33" s="3"/>
      <c r="O33" s="3"/>
      <c r="P33" s="3"/>
      <c r="Q33" s="4" t="s">
        <v>0</v>
      </c>
      <c r="R33">
        <v>82.611999999999995</v>
      </c>
      <c r="S33">
        <v>182.345</v>
      </c>
    </row>
    <row r="34" spans="1:19" x14ac:dyDescent="0.2">
      <c r="A34" s="12"/>
      <c r="B34" s="13"/>
      <c r="C34" s="13" t="s">
        <v>2</v>
      </c>
      <c r="D34">
        <v>2874.8989999999999</v>
      </c>
      <c r="E34">
        <v>189.881</v>
      </c>
      <c r="F34" s="3"/>
      <c r="G34" s="13" t="s">
        <v>2</v>
      </c>
      <c r="H34">
        <v>2825.1170000000002</v>
      </c>
      <c r="I34">
        <v>190.45099999999999</v>
      </c>
      <c r="J34" s="3"/>
      <c r="K34" s="3" t="s">
        <v>2</v>
      </c>
      <c r="L34">
        <v>2825.1170000000002</v>
      </c>
      <c r="M34">
        <v>190.40299999999999</v>
      </c>
      <c r="N34" s="3"/>
      <c r="O34" s="3"/>
      <c r="P34" s="3"/>
      <c r="Q34" s="3"/>
      <c r="R34" s="3"/>
      <c r="S34" s="6"/>
    </row>
    <row r="35" spans="1:19" x14ac:dyDescent="0.2">
      <c r="A35" s="12"/>
      <c r="B35" s="13"/>
      <c r="C35" s="13"/>
      <c r="D35" s="3"/>
      <c r="E35" s="3" t="s">
        <v>5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6"/>
    </row>
    <row r="36" spans="1:19" x14ac:dyDescent="0.2">
      <c r="A36" s="12" t="s">
        <v>6</v>
      </c>
      <c r="B36" s="13"/>
      <c r="C36" s="13"/>
      <c r="D36" s="13" t="s">
        <v>1</v>
      </c>
      <c r="E36" s="3">
        <f>E33-182.345</f>
        <v>18.330999999999989</v>
      </c>
      <c r="F36" s="3"/>
      <c r="G36" s="3"/>
      <c r="H36" s="13" t="s">
        <v>1</v>
      </c>
      <c r="I36" s="3">
        <f>I33-182.345</f>
        <v>17.72399999999999</v>
      </c>
      <c r="J36" s="3"/>
      <c r="K36" s="3"/>
      <c r="L36" s="13" t="s">
        <v>1</v>
      </c>
      <c r="M36" s="3">
        <f>M33-182.345</f>
        <v>17.694999999999993</v>
      </c>
      <c r="N36" s="3"/>
      <c r="O36" s="17">
        <f>AVERAGE(E36:M36)</f>
        <v>17.916666666666657</v>
      </c>
      <c r="P36" s="3"/>
      <c r="Q36" s="3"/>
      <c r="R36" s="3"/>
      <c r="S36" s="6"/>
    </row>
    <row r="37" spans="1:19" x14ac:dyDescent="0.2">
      <c r="A37" s="12"/>
      <c r="B37" s="13"/>
      <c r="C37" s="13"/>
      <c r="D37" s="13" t="s">
        <v>2</v>
      </c>
      <c r="E37" s="3">
        <f>E34-182.345</f>
        <v>7.5360000000000014</v>
      </c>
      <c r="F37" s="3"/>
      <c r="G37" s="3"/>
      <c r="H37" s="13" t="s">
        <v>2</v>
      </c>
      <c r="I37" s="3">
        <f>I34-182.345</f>
        <v>8.1059999999999945</v>
      </c>
      <c r="J37" s="3"/>
      <c r="K37" s="3"/>
      <c r="L37" s="13" t="s">
        <v>2</v>
      </c>
      <c r="M37" s="3">
        <f>M34-182.345</f>
        <v>8.0579999999999927</v>
      </c>
      <c r="N37" s="3"/>
      <c r="O37" s="3">
        <f>AVERAGE(E37:M37)</f>
        <v>7.8999999999999959</v>
      </c>
      <c r="P37" s="3"/>
      <c r="Q37" s="3"/>
      <c r="R37" s="3"/>
      <c r="S37" s="6"/>
    </row>
    <row r="38" spans="1:19" x14ac:dyDescent="0.2">
      <c r="A38" s="12"/>
      <c r="B38" s="13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6"/>
    </row>
    <row r="39" spans="1:19" ht="16" thickBot="1" x14ac:dyDescent="0.25">
      <c r="A39" s="14"/>
      <c r="B39" s="15"/>
      <c r="C39" s="15" t="s">
        <v>12</v>
      </c>
      <c r="D39" s="7"/>
      <c r="E39" s="7">
        <f>(E37*D34-E36*D33)/(D34-D33)</f>
        <v>6.4976949314107966</v>
      </c>
      <c r="F39" s="7"/>
      <c r="G39" s="7"/>
      <c r="H39" s="7"/>
      <c r="I39" s="7">
        <f>(I37*H34-I36*H33)/(H34-H33)</f>
        <v>7.2750688298778412</v>
      </c>
      <c r="J39" s="7"/>
      <c r="K39" s="7"/>
      <c r="L39" s="7"/>
      <c r="M39" s="7">
        <f>(M37*L34-M36*L33)/(L34-L33)</f>
        <v>6.9270627554975412</v>
      </c>
      <c r="N39" s="7"/>
      <c r="O39" s="16">
        <f>AVERAGE(E39:M39)</f>
        <v>6.8999421722620591</v>
      </c>
      <c r="P39" s="7"/>
      <c r="Q39" s="7"/>
      <c r="R39" s="7"/>
      <c r="S39" s="8"/>
    </row>
    <row r="41" spans="1:19" ht="16" thickBot="1" x14ac:dyDescent="0.25"/>
    <row r="42" spans="1:19" x14ac:dyDescent="0.2">
      <c r="A42" s="1" t="s">
        <v>31</v>
      </c>
      <c r="B42" s="2"/>
      <c r="C42" s="9" t="s">
        <v>8</v>
      </c>
      <c r="D42" s="9" t="s">
        <v>4</v>
      </c>
      <c r="E42" s="9" t="s">
        <v>5</v>
      </c>
      <c r="F42" s="9"/>
      <c r="G42" s="9" t="s">
        <v>9</v>
      </c>
      <c r="H42" s="9" t="s">
        <v>4</v>
      </c>
      <c r="I42" s="9" t="s">
        <v>5</v>
      </c>
      <c r="J42" s="9"/>
      <c r="K42" s="9" t="s">
        <v>10</v>
      </c>
      <c r="L42" s="9" t="s">
        <v>4</v>
      </c>
      <c r="M42" s="9" t="s">
        <v>5</v>
      </c>
      <c r="N42" s="9"/>
      <c r="O42" s="9" t="s">
        <v>11</v>
      </c>
      <c r="P42" s="9"/>
      <c r="Q42" s="10"/>
      <c r="R42" s="10" t="s">
        <v>4</v>
      </c>
      <c r="S42" s="11" t="s">
        <v>5</v>
      </c>
    </row>
    <row r="43" spans="1:19" x14ac:dyDescent="0.2">
      <c r="A43" s="12"/>
      <c r="B43" s="13"/>
      <c r="C43" s="13" t="s">
        <v>1</v>
      </c>
      <c r="D43">
        <v>400.786</v>
      </c>
      <c r="E43">
        <v>191.066</v>
      </c>
      <c r="F43" s="3"/>
      <c r="G43" s="13" t="s">
        <v>1</v>
      </c>
      <c r="H43">
        <v>302.93900000000002</v>
      </c>
      <c r="I43">
        <v>195.13499999999999</v>
      </c>
      <c r="J43" s="3"/>
      <c r="K43" s="3" t="s">
        <v>1</v>
      </c>
      <c r="L43">
        <v>384.04899999999998</v>
      </c>
      <c r="M43">
        <v>191.87</v>
      </c>
      <c r="N43" s="3"/>
      <c r="O43" s="3"/>
      <c r="P43" s="3"/>
      <c r="Q43" s="4" t="s">
        <v>0</v>
      </c>
      <c r="R43">
        <v>109.52</v>
      </c>
      <c r="S43">
        <v>179.09299999999999</v>
      </c>
    </row>
    <row r="44" spans="1:19" x14ac:dyDescent="0.2">
      <c r="A44" s="12"/>
      <c r="B44" s="13"/>
      <c r="C44" s="13" t="s">
        <v>2</v>
      </c>
      <c r="D44">
        <v>2625.99</v>
      </c>
      <c r="E44">
        <v>185.67</v>
      </c>
      <c r="F44" s="3"/>
      <c r="G44" s="13" t="s">
        <v>2</v>
      </c>
      <c r="H44">
        <v>2688.2170000000001</v>
      </c>
      <c r="I44">
        <v>186.16200000000001</v>
      </c>
      <c r="J44" s="3"/>
      <c r="K44" s="3" t="s">
        <v>2</v>
      </c>
      <c r="L44">
        <v>2737.9989999999998</v>
      </c>
      <c r="M44">
        <v>185.97499999999999</v>
      </c>
      <c r="N44" s="3"/>
      <c r="O44" s="3"/>
      <c r="P44" s="3"/>
      <c r="Q44" s="3"/>
      <c r="R44" s="3"/>
      <c r="S44" s="6"/>
    </row>
    <row r="45" spans="1:19" x14ac:dyDescent="0.2">
      <c r="A45" s="12"/>
      <c r="B45" s="13"/>
      <c r="C45" s="13"/>
      <c r="D45" s="3"/>
      <c r="E45" s="3" t="s">
        <v>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6"/>
    </row>
    <row r="46" spans="1:19" x14ac:dyDescent="0.2">
      <c r="A46" s="12" t="s">
        <v>6</v>
      </c>
      <c r="B46" s="13"/>
      <c r="C46" s="13"/>
      <c r="D46" s="13" t="s">
        <v>1</v>
      </c>
      <c r="E46" s="3">
        <f>E43-179.093</f>
        <v>11.973000000000013</v>
      </c>
      <c r="F46" s="3"/>
      <c r="G46" s="3"/>
      <c r="H46" s="13" t="s">
        <v>1</v>
      </c>
      <c r="I46" s="3">
        <f>I43-179.093</f>
        <v>16.042000000000002</v>
      </c>
      <c r="J46" s="3"/>
      <c r="K46" s="3"/>
      <c r="L46" s="13" t="s">
        <v>1</v>
      </c>
      <c r="M46" s="3">
        <f>M43-179.093</f>
        <v>12.777000000000015</v>
      </c>
      <c r="N46" s="3"/>
      <c r="O46" s="17">
        <f>AVERAGE(E46:M46)</f>
        <v>13.597333333333344</v>
      </c>
      <c r="P46" s="3"/>
      <c r="Q46" s="3"/>
      <c r="R46" s="3"/>
      <c r="S46" s="6"/>
    </row>
    <row r="47" spans="1:19" x14ac:dyDescent="0.2">
      <c r="A47" s="12"/>
      <c r="B47" s="13"/>
      <c r="C47" s="13"/>
      <c r="D47" s="13" t="s">
        <v>2</v>
      </c>
      <c r="E47" s="3">
        <f>E44-179.093</f>
        <v>6.5769999999999982</v>
      </c>
      <c r="F47" s="3"/>
      <c r="G47" s="3"/>
      <c r="H47" s="13" t="s">
        <v>2</v>
      </c>
      <c r="I47" s="3">
        <f>I44-179.093</f>
        <v>7.0690000000000168</v>
      </c>
      <c r="J47" s="3"/>
      <c r="K47" s="3"/>
      <c r="L47" s="13" t="s">
        <v>2</v>
      </c>
      <c r="M47" s="3">
        <f>M44-179.093</f>
        <v>6.882000000000005</v>
      </c>
      <c r="N47" s="3"/>
      <c r="O47" s="3">
        <f>AVERAGE(E47:M47)</f>
        <v>6.8426666666666733</v>
      </c>
      <c r="P47" s="3"/>
      <c r="Q47" s="3"/>
      <c r="R47" s="3"/>
      <c r="S47" s="6"/>
    </row>
    <row r="48" spans="1:19" x14ac:dyDescent="0.2">
      <c r="A48" s="12"/>
      <c r="B48" s="13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6"/>
    </row>
    <row r="49" spans="1:19" ht="16" thickBot="1" x14ac:dyDescent="0.25">
      <c r="A49" s="14"/>
      <c r="B49" s="15"/>
      <c r="C49" s="15" t="s">
        <v>12</v>
      </c>
      <c r="D49" s="7"/>
      <c r="E49" s="7">
        <f>(E47*D44-E46*D43)/(D44-D43)</f>
        <v>5.6051155094094689</v>
      </c>
      <c r="F49" s="7"/>
      <c r="G49" s="7"/>
      <c r="H49" s="7"/>
      <c r="I49" s="7">
        <f>(I47*H44-I46*H43)/(H44-H43)</f>
        <v>5.929396294687681</v>
      </c>
      <c r="J49" s="7"/>
      <c r="K49" s="7"/>
      <c r="L49" s="7"/>
      <c r="M49" s="7">
        <f>(M47*L44-M46*L43)/(L44-L43)</f>
        <v>5.9202255974001172</v>
      </c>
      <c r="N49" s="7"/>
      <c r="O49" s="16">
        <f>AVERAGE(E49:M49)</f>
        <v>5.8182458004990893</v>
      </c>
      <c r="P49" s="7"/>
      <c r="Q49" s="7"/>
      <c r="R49" s="7"/>
      <c r="S49" s="8"/>
    </row>
    <row r="51" spans="1:19" ht="16" thickBot="1" x14ac:dyDescent="0.25"/>
    <row r="52" spans="1:19" x14ac:dyDescent="0.2">
      <c r="A52" s="1" t="s">
        <v>32</v>
      </c>
      <c r="B52" s="2"/>
      <c r="C52" s="9" t="s">
        <v>8</v>
      </c>
      <c r="D52" s="9" t="s">
        <v>4</v>
      </c>
      <c r="E52" s="9" t="s">
        <v>5</v>
      </c>
      <c r="F52" s="9"/>
      <c r="G52" s="9" t="s">
        <v>9</v>
      </c>
      <c r="H52" s="9" t="s">
        <v>4</v>
      </c>
      <c r="I52" s="9" t="s">
        <v>5</v>
      </c>
      <c r="J52" s="9"/>
      <c r="K52" s="9" t="s">
        <v>10</v>
      </c>
      <c r="L52" s="9" t="s">
        <v>4</v>
      </c>
      <c r="M52" s="9" t="s">
        <v>5</v>
      </c>
      <c r="N52" s="9"/>
      <c r="O52" s="9" t="s">
        <v>11</v>
      </c>
      <c r="P52" s="9"/>
      <c r="Q52" s="10"/>
      <c r="R52" s="10" t="s">
        <v>4</v>
      </c>
      <c r="S52" s="11" t="s">
        <v>5</v>
      </c>
    </row>
    <row r="53" spans="1:19" x14ac:dyDescent="0.2">
      <c r="A53" s="12"/>
      <c r="B53" s="13"/>
      <c r="C53" s="13" t="s">
        <v>1</v>
      </c>
      <c r="D53">
        <v>312.51</v>
      </c>
      <c r="E53">
        <v>183.87100000000001</v>
      </c>
      <c r="F53" s="3"/>
      <c r="G53" s="13" t="s">
        <v>1</v>
      </c>
      <c r="H53">
        <v>231.4</v>
      </c>
      <c r="I53">
        <v>185.24700000000001</v>
      </c>
      <c r="J53" s="3"/>
      <c r="K53" s="3" t="s">
        <v>1</v>
      </c>
      <c r="L53">
        <v>284.142</v>
      </c>
      <c r="M53">
        <v>186.94</v>
      </c>
      <c r="N53" s="3"/>
      <c r="O53" s="3"/>
      <c r="P53" s="3"/>
      <c r="Q53" s="4" t="s">
        <v>0</v>
      </c>
      <c r="R53">
        <v>79.650999999999996</v>
      </c>
      <c r="S53">
        <v>176.87200000000001</v>
      </c>
    </row>
    <row r="54" spans="1:19" x14ac:dyDescent="0.2">
      <c r="A54" s="12"/>
      <c r="B54" s="13"/>
      <c r="C54" s="13" t="s">
        <v>2</v>
      </c>
      <c r="D54">
        <v>2538.8719999999998</v>
      </c>
      <c r="E54">
        <v>180.95699999999999</v>
      </c>
      <c r="F54" s="3"/>
      <c r="G54" s="13" t="s">
        <v>2</v>
      </c>
      <c r="H54">
        <v>2551.317</v>
      </c>
      <c r="I54">
        <v>182.21600000000001</v>
      </c>
      <c r="J54" s="3"/>
      <c r="K54" s="3" t="s">
        <v>2</v>
      </c>
      <c r="L54">
        <v>2588.654</v>
      </c>
      <c r="M54">
        <v>180.881</v>
      </c>
      <c r="N54" s="3"/>
      <c r="O54" s="3"/>
      <c r="P54" s="3"/>
      <c r="Q54" s="3"/>
      <c r="R54" s="3"/>
      <c r="S54" s="6"/>
    </row>
    <row r="55" spans="1:19" x14ac:dyDescent="0.2">
      <c r="A55" s="12"/>
      <c r="B55" s="13"/>
      <c r="C55" s="13"/>
      <c r="D55" s="3"/>
      <c r="E55" s="3" t="s">
        <v>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6"/>
    </row>
    <row r="56" spans="1:19" x14ac:dyDescent="0.2">
      <c r="A56" s="12" t="s">
        <v>6</v>
      </c>
      <c r="B56" s="13"/>
      <c r="C56" s="13"/>
      <c r="D56" s="13" t="s">
        <v>1</v>
      </c>
      <c r="E56" s="3">
        <f>E53-176.872</f>
        <v>6.9989999999999952</v>
      </c>
      <c r="F56" s="3"/>
      <c r="G56" s="3"/>
      <c r="H56" s="13" t="s">
        <v>1</v>
      </c>
      <c r="I56" s="3">
        <f>I53-176.872</f>
        <v>8.375</v>
      </c>
      <c r="J56" s="3"/>
      <c r="K56" s="3"/>
      <c r="L56" s="13" t="s">
        <v>1</v>
      </c>
      <c r="M56" s="3">
        <f>M53-176.872</f>
        <v>10.067999999999984</v>
      </c>
      <c r="N56" s="3"/>
      <c r="O56" s="17">
        <f>AVERAGE(E56:M56)</f>
        <v>8.480666666666659</v>
      </c>
      <c r="P56" s="3"/>
      <c r="Q56" s="3"/>
      <c r="R56" s="3"/>
      <c r="S56" s="6"/>
    </row>
    <row r="57" spans="1:19" x14ac:dyDescent="0.2">
      <c r="A57" s="12"/>
      <c r="B57" s="13"/>
      <c r="C57" s="13"/>
      <c r="D57" s="13" t="s">
        <v>2</v>
      </c>
      <c r="E57" s="3">
        <f>E54-176.872</f>
        <v>4.0849999999999795</v>
      </c>
      <c r="F57" s="3"/>
      <c r="G57" s="3"/>
      <c r="H57" s="13" t="s">
        <v>2</v>
      </c>
      <c r="I57" s="3">
        <f>I54-176.872</f>
        <v>5.3439999999999941</v>
      </c>
      <c r="J57" s="3"/>
      <c r="K57" s="3"/>
      <c r="L57" s="13" t="s">
        <v>2</v>
      </c>
      <c r="M57" s="3">
        <f>M54-176.872</f>
        <v>4.0089999999999861</v>
      </c>
      <c r="N57" s="3"/>
      <c r="O57" s="3">
        <f>AVERAGE(E57:M57)</f>
        <v>4.4793333333333196</v>
      </c>
      <c r="P57" s="3"/>
      <c r="Q57" s="3"/>
      <c r="R57" s="3"/>
      <c r="S57" s="6"/>
    </row>
    <row r="58" spans="1:19" x14ac:dyDescent="0.2">
      <c r="A58" s="12"/>
      <c r="B58" s="13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6"/>
    </row>
    <row r="59" spans="1:19" ht="16" thickBot="1" x14ac:dyDescent="0.25">
      <c r="A59" s="14"/>
      <c r="B59" s="15"/>
      <c r="C59" s="15" t="s">
        <v>12</v>
      </c>
      <c r="D59" s="7"/>
      <c r="E59" s="7">
        <f>(E57*D54-E56*D53)/(D54-D53)</f>
        <v>3.6759676234143184</v>
      </c>
      <c r="F59" s="7"/>
      <c r="G59" s="7"/>
      <c r="H59" s="7"/>
      <c r="I59" s="7">
        <f>(I57*H54-I56*H53)/(H54-H53)</f>
        <v>5.0416730633035511</v>
      </c>
      <c r="J59" s="7"/>
      <c r="K59" s="7"/>
      <c r="L59" s="7"/>
      <c r="M59" s="7">
        <f>(M57*L54-M56*L53)/(L54-L53)</f>
        <v>3.2619366833411885</v>
      </c>
      <c r="N59" s="7"/>
      <c r="O59" s="16">
        <f>AVERAGE(E59:M59)</f>
        <v>3.9931924566863528</v>
      </c>
      <c r="P59" s="7"/>
      <c r="Q59" s="7"/>
      <c r="R59" s="7"/>
      <c r="S59" s="8"/>
    </row>
    <row r="61" spans="1:19" ht="16" thickBot="1" x14ac:dyDescent="0.25"/>
    <row r="62" spans="1:19" x14ac:dyDescent="0.2">
      <c r="A62" s="1" t="s">
        <v>32</v>
      </c>
      <c r="B62" s="2"/>
      <c r="C62" s="9" t="s">
        <v>8</v>
      </c>
      <c r="D62" s="9" t="s">
        <v>4</v>
      </c>
      <c r="E62" s="9" t="s">
        <v>5</v>
      </c>
      <c r="F62" s="9"/>
      <c r="G62" s="9" t="s">
        <v>9</v>
      </c>
      <c r="H62" s="9" t="s">
        <v>4</v>
      </c>
      <c r="I62" s="9" t="s">
        <v>5</v>
      </c>
      <c r="J62" s="9"/>
      <c r="K62" s="9" t="s">
        <v>10</v>
      </c>
      <c r="L62" s="9" t="s">
        <v>4</v>
      </c>
      <c r="M62" s="9" t="s">
        <v>5</v>
      </c>
      <c r="N62" s="9"/>
      <c r="O62" s="9" t="s">
        <v>11</v>
      </c>
      <c r="P62" s="9"/>
      <c r="Q62" s="10"/>
      <c r="R62" s="10" t="s">
        <v>4</v>
      </c>
      <c r="S62" s="11" t="s">
        <v>5</v>
      </c>
    </row>
    <row r="63" spans="1:19" x14ac:dyDescent="0.2">
      <c r="A63" s="12"/>
      <c r="B63" s="13"/>
      <c r="C63" s="13" t="s">
        <v>1</v>
      </c>
      <c r="D63">
        <v>277.27600000000001</v>
      </c>
      <c r="E63">
        <v>188.67500000000001</v>
      </c>
      <c r="F63" s="3"/>
      <c r="G63" s="13" t="s">
        <v>1</v>
      </c>
      <c r="H63">
        <v>295.08600000000001</v>
      </c>
      <c r="I63">
        <v>183.16200000000001</v>
      </c>
      <c r="J63" s="3"/>
      <c r="K63" s="3" t="s">
        <v>1</v>
      </c>
      <c r="L63">
        <v>253.32900000000001</v>
      </c>
      <c r="M63">
        <v>183.52099999999999</v>
      </c>
      <c r="N63" s="3"/>
      <c r="O63" s="3"/>
      <c r="P63" s="3"/>
      <c r="Q63" s="4" t="s">
        <v>0</v>
      </c>
      <c r="R63">
        <v>70.037999999999997</v>
      </c>
      <c r="S63">
        <v>175.273</v>
      </c>
    </row>
    <row r="64" spans="1:19" x14ac:dyDescent="0.2">
      <c r="A64" s="12"/>
      <c r="B64" s="13"/>
      <c r="C64" s="13" t="s">
        <v>2</v>
      </c>
      <c r="D64">
        <v>2538.8719999999998</v>
      </c>
      <c r="E64">
        <v>181.81399999999999</v>
      </c>
      <c r="F64" s="3"/>
      <c r="G64" s="13" t="s">
        <v>2</v>
      </c>
      <c r="H64">
        <v>2439.308</v>
      </c>
      <c r="I64">
        <v>181.16900000000001</v>
      </c>
      <c r="J64" s="3"/>
      <c r="K64" s="3" t="s">
        <v>2</v>
      </c>
      <c r="L64">
        <v>2464.1990000000001</v>
      </c>
      <c r="M64">
        <v>182.50899999999999</v>
      </c>
      <c r="N64" s="3"/>
      <c r="O64" s="3"/>
      <c r="P64" s="3"/>
      <c r="Q64" s="3"/>
      <c r="R64" s="3"/>
      <c r="S64" s="6"/>
    </row>
    <row r="65" spans="1:19" x14ac:dyDescent="0.2">
      <c r="A65" s="12"/>
      <c r="B65" s="13"/>
      <c r="C65" s="13"/>
      <c r="D65" s="3"/>
      <c r="E65" s="3" t="s">
        <v>5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6"/>
    </row>
    <row r="66" spans="1:19" x14ac:dyDescent="0.2">
      <c r="A66" s="12" t="s">
        <v>6</v>
      </c>
      <c r="B66" s="13"/>
      <c r="C66" s="13"/>
      <c r="D66" s="13" t="s">
        <v>1</v>
      </c>
      <c r="E66" s="3">
        <f>E63-175.273</f>
        <v>13.402000000000015</v>
      </c>
      <c r="F66" s="3"/>
      <c r="G66" s="3"/>
      <c r="H66" s="13" t="s">
        <v>1</v>
      </c>
      <c r="I66" s="3">
        <f>I63-175.273</f>
        <v>7.88900000000001</v>
      </c>
      <c r="J66" s="3"/>
      <c r="K66" s="3"/>
      <c r="L66" s="13" t="s">
        <v>1</v>
      </c>
      <c r="M66" s="3">
        <f>M63-175.273</f>
        <v>8.2479999999999905</v>
      </c>
      <c r="N66" s="3"/>
      <c r="O66" s="17">
        <f>AVERAGE(E66:M66)</f>
        <v>9.8463333333333392</v>
      </c>
      <c r="P66" s="3"/>
      <c r="Q66" s="3"/>
      <c r="R66" s="3"/>
      <c r="S66" s="6"/>
    </row>
    <row r="67" spans="1:19" x14ac:dyDescent="0.2">
      <c r="A67" s="12"/>
      <c r="B67" s="13"/>
      <c r="C67" s="13"/>
      <c r="D67" s="13" t="s">
        <v>2</v>
      </c>
      <c r="E67" s="3">
        <f>E64-175.273</f>
        <v>6.5409999999999968</v>
      </c>
      <c r="F67" s="3"/>
      <c r="G67" s="3"/>
      <c r="H67" s="13" t="s">
        <v>2</v>
      </c>
      <c r="I67" s="3">
        <f>I64-175.273</f>
        <v>5.896000000000015</v>
      </c>
      <c r="J67" s="3"/>
      <c r="K67" s="3"/>
      <c r="L67" s="13" t="s">
        <v>2</v>
      </c>
      <c r="M67" s="3">
        <f>M64-175.273</f>
        <v>7.23599999999999</v>
      </c>
      <c r="N67" s="3"/>
      <c r="O67" s="3">
        <f>AVERAGE(E67:M67)</f>
        <v>6.557666666666667</v>
      </c>
      <c r="P67" s="3"/>
      <c r="Q67" s="3"/>
      <c r="R67" s="3"/>
      <c r="S67" s="6"/>
    </row>
    <row r="68" spans="1:19" x14ac:dyDescent="0.2">
      <c r="A68" s="12"/>
      <c r="B68" s="13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6"/>
    </row>
    <row r="69" spans="1:19" ht="16" thickBot="1" x14ac:dyDescent="0.25">
      <c r="A69" s="14"/>
      <c r="B69" s="15"/>
      <c r="C69" s="15" t="s">
        <v>12</v>
      </c>
      <c r="D69" s="7"/>
      <c r="E69" s="7">
        <f>(E67*D64-E66*D63)/(D64-D63)</f>
        <v>5.699828262872761</v>
      </c>
      <c r="F69" s="7"/>
      <c r="G69" s="7"/>
      <c r="H69" s="7"/>
      <c r="I69" s="7">
        <f>(I67*H64-I66*H63)/(H64-H63)</f>
        <v>5.6217250424629697</v>
      </c>
      <c r="J69" s="7"/>
      <c r="K69" s="7"/>
      <c r="L69" s="7"/>
      <c r="M69" s="7">
        <f>(M67*L64-M66*L63)/(L64-L63)</f>
        <v>7.1200415999131472</v>
      </c>
      <c r="N69" s="7"/>
      <c r="O69" s="16">
        <f>AVERAGE(E69:M69)</f>
        <v>6.1471983017496257</v>
      </c>
      <c r="P69" s="7"/>
      <c r="Q69" s="7"/>
      <c r="R69" s="7"/>
      <c r="S6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8DEC-3B68-4281-8C5B-A38E2A6C6D42}">
  <dimension ref="A1:S68"/>
  <sheetViews>
    <sheetView workbookViewId="0">
      <selection activeCell="E16" sqref="E16"/>
    </sheetView>
  </sheetViews>
  <sheetFormatPr baseColWidth="10" defaultColWidth="8.83203125" defaultRowHeight="15" x14ac:dyDescent="0.2"/>
  <sheetData>
    <row r="1" spans="1:19" x14ac:dyDescent="0.2">
      <c r="A1" s="1" t="s">
        <v>19</v>
      </c>
      <c r="B1" s="2"/>
      <c r="C1" s="9" t="s">
        <v>8</v>
      </c>
      <c r="D1" s="9" t="s">
        <v>4</v>
      </c>
      <c r="E1" s="9" t="s">
        <v>5</v>
      </c>
      <c r="F1" s="9"/>
      <c r="G1" s="9" t="s">
        <v>9</v>
      </c>
      <c r="H1" s="9" t="s">
        <v>4</v>
      </c>
      <c r="I1" s="9" t="s">
        <v>5</v>
      </c>
      <c r="J1" s="9"/>
      <c r="K1" s="9" t="s">
        <v>10</v>
      </c>
      <c r="L1" s="9" t="s">
        <v>4</v>
      </c>
      <c r="M1" s="9" t="s">
        <v>5</v>
      </c>
      <c r="N1" s="9"/>
      <c r="O1" s="9" t="s">
        <v>11</v>
      </c>
      <c r="P1" s="9"/>
      <c r="Q1" s="10"/>
      <c r="R1" s="10" t="s">
        <v>4</v>
      </c>
      <c r="S1" s="11" t="s">
        <v>5</v>
      </c>
    </row>
    <row r="2" spans="1:19" x14ac:dyDescent="0.2">
      <c r="A2" s="12"/>
      <c r="B2" s="13"/>
      <c r="C2" s="13" t="s">
        <v>1</v>
      </c>
      <c r="D2">
        <v>188.999</v>
      </c>
      <c r="E2">
        <v>232.12700000000001</v>
      </c>
      <c r="F2" s="3"/>
      <c r="G2" s="13" t="s">
        <v>1</v>
      </c>
      <c r="H2">
        <v>189.94300000000001</v>
      </c>
      <c r="I2">
        <v>212.232</v>
      </c>
      <c r="J2" s="3"/>
      <c r="K2" s="3" t="s">
        <v>1</v>
      </c>
      <c r="L2">
        <v>192.64699999999999</v>
      </c>
      <c r="M2">
        <v>205.78200000000001</v>
      </c>
      <c r="N2" s="3"/>
      <c r="O2" s="3"/>
      <c r="P2" s="3"/>
      <c r="Q2" s="4" t="s">
        <v>0</v>
      </c>
      <c r="R2">
        <v>85.831000000000003</v>
      </c>
      <c r="S2">
        <v>179.58099999999999</v>
      </c>
    </row>
    <row r="3" spans="1:19" x14ac:dyDescent="0.2">
      <c r="A3" s="12"/>
      <c r="B3" s="13"/>
      <c r="C3" s="13" t="s">
        <v>2</v>
      </c>
      <c r="D3">
        <v>2339.7449999999999</v>
      </c>
      <c r="E3">
        <v>195.387</v>
      </c>
      <c r="F3" s="3"/>
      <c r="G3" s="13" t="s">
        <v>2</v>
      </c>
      <c r="H3">
        <v>2339.7449999999999</v>
      </c>
      <c r="I3">
        <v>195.26599999999999</v>
      </c>
      <c r="J3" s="3"/>
      <c r="K3" s="3" t="s">
        <v>2</v>
      </c>
      <c r="L3">
        <v>2277.5169999999998</v>
      </c>
      <c r="M3">
        <v>195.089</v>
      </c>
      <c r="N3" s="3"/>
      <c r="O3" s="3"/>
      <c r="P3" s="3"/>
      <c r="Q3" s="3"/>
      <c r="R3" s="3"/>
      <c r="S3" s="6"/>
    </row>
    <row r="4" spans="1:19" x14ac:dyDescent="0.2">
      <c r="A4" s="12"/>
      <c r="B4" s="13"/>
      <c r="C4" s="13"/>
      <c r="D4" s="3"/>
      <c r="E4" s="3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x14ac:dyDescent="0.2">
      <c r="A5" s="12" t="s">
        <v>6</v>
      </c>
      <c r="B5" s="13"/>
      <c r="C5" s="13"/>
      <c r="D5" s="13" t="s">
        <v>1</v>
      </c>
      <c r="E5" s="3">
        <f>E2-179.581</f>
        <v>52.546000000000021</v>
      </c>
      <c r="F5" s="3"/>
      <c r="G5" s="3"/>
      <c r="H5" s="13" t="s">
        <v>1</v>
      </c>
      <c r="I5" s="3">
        <f>I2-179.581</f>
        <v>32.65100000000001</v>
      </c>
      <c r="J5" s="3"/>
      <c r="K5" s="3"/>
      <c r="L5" s="13" t="s">
        <v>1</v>
      </c>
      <c r="M5" s="3">
        <f>M2-179.581</f>
        <v>26.201000000000022</v>
      </c>
      <c r="N5" s="3"/>
      <c r="O5" s="3">
        <f>AVERAGE(E5:M5)</f>
        <v>37.132666666666687</v>
      </c>
      <c r="P5" s="3"/>
      <c r="Q5" s="3"/>
      <c r="R5" s="3"/>
      <c r="S5" s="6"/>
    </row>
    <row r="6" spans="1:19" x14ac:dyDescent="0.2">
      <c r="A6" s="12"/>
      <c r="B6" s="13"/>
      <c r="C6" s="13"/>
      <c r="D6" s="13" t="s">
        <v>2</v>
      </c>
      <c r="E6" s="3">
        <f>E3-179.581</f>
        <v>15.806000000000012</v>
      </c>
      <c r="F6" s="3"/>
      <c r="G6" s="3"/>
      <c r="H6" s="13" t="s">
        <v>2</v>
      </c>
      <c r="I6" s="3">
        <f>I3-179.581</f>
        <v>15.685000000000002</v>
      </c>
      <c r="J6" s="3"/>
      <c r="K6" s="3"/>
      <c r="L6" s="13" t="s">
        <v>2</v>
      </c>
      <c r="M6" s="3">
        <f>M3-179.581</f>
        <v>15.50800000000001</v>
      </c>
      <c r="N6" s="3"/>
      <c r="O6" s="3">
        <f>AVERAGE(E6:M6)</f>
        <v>15.666333333333341</v>
      </c>
      <c r="P6" s="3"/>
      <c r="Q6" s="3"/>
      <c r="R6" s="3"/>
      <c r="S6" s="6"/>
    </row>
    <row r="7" spans="1:19" x14ac:dyDescent="0.2">
      <c r="A7" s="12"/>
      <c r="B7" s="13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6"/>
    </row>
    <row r="8" spans="1:19" ht="16" thickBot="1" x14ac:dyDescent="0.25">
      <c r="A8" s="14"/>
      <c r="B8" s="15"/>
      <c r="C8" s="15" t="s">
        <v>12</v>
      </c>
      <c r="D8" s="7"/>
      <c r="E8" s="7">
        <f>(E6*D3-E5*D2)/(D3-D2)</f>
        <v>12.577434999762882</v>
      </c>
      <c r="F8" s="7"/>
      <c r="G8" s="7"/>
      <c r="H8" s="7"/>
      <c r="I8" s="7">
        <f>(I6*H3-I5*H2)/(H3-H2)</f>
        <v>14.185990817759032</v>
      </c>
      <c r="J8" s="7"/>
      <c r="K8" s="7"/>
      <c r="L8" s="7"/>
      <c r="M8" s="7">
        <f>(M6*L3-M5*L2)/(L3-L2)</f>
        <v>14.519941094168949</v>
      </c>
      <c r="N8" s="7"/>
      <c r="O8" s="7">
        <f>AVERAGE(E8:M8)</f>
        <v>13.761122303896954</v>
      </c>
      <c r="P8" s="7"/>
      <c r="Q8" s="7"/>
      <c r="R8" s="7"/>
      <c r="S8" s="8"/>
    </row>
    <row r="10" spans="1:19" ht="16" thickBot="1" x14ac:dyDescent="0.25"/>
    <row r="11" spans="1:19" x14ac:dyDescent="0.2">
      <c r="A11" s="1" t="s">
        <v>20</v>
      </c>
      <c r="B11" s="2"/>
      <c r="C11" s="9" t="s">
        <v>8</v>
      </c>
      <c r="D11" s="9" t="s">
        <v>4</v>
      </c>
      <c r="E11" s="9" t="s">
        <v>5</v>
      </c>
      <c r="F11" s="9"/>
      <c r="G11" s="9" t="s">
        <v>9</v>
      </c>
      <c r="H11" s="9" t="s">
        <v>4</v>
      </c>
      <c r="I11" s="9" t="s">
        <v>5</v>
      </c>
      <c r="J11" s="9"/>
      <c r="K11" s="9" t="s">
        <v>10</v>
      </c>
      <c r="L11" s="9" t="s">
        <v>4</v>
      </c>
      <c r="M11" s="9" t="s">
        <v>5</v>
      </c>
      <c r="N11" s="9"/>
      <c r="O11" s="9" t="s">
        <v>11</v>
      </c>
      <c r="P11" s="9"/>
      <c r="Q11" s="10"/>
      <c r="R11" s="10" t="s">
        <v>4</v>
      </c>
      <c r="S11" s="11" t="s">
        <v>5</v>
      </c>
    </row>
    <row r="12" spans="1:19" x14ac:dyDescent="0.2">
      <c r="A12" s="12"/>
      <c r="B12" s="13"/>
      <c r="C12" s="13" t="s">
        <v>1</v>
      </c>
      <c r="D12">
        <v>226.55</v>
      </c>
      <c r="E12">
        <v>244.86799999999999</v>
      </c>
      <c r="F12" s="3"/>
      <c r="G12" s="13" t="s">
        <v>1</v>
      </c>
      <c r="H12">
        <v>310.149</v>
      </c>
      <c r="I12">
        <v>236.46600000000001</v>
      </c>
      <c r="J12" s="3"/>
      <c r="K12" s="3" t="s">
        <v>1</v>
      </c>
      <c r="L12">
        <v>226.76499999999999</v>
      </c>
      <c r="M12">
        <v>241.29300000000001</v>
      </c>
      <c r="N12" s="3"/>
      <c r="O12" s="3"/>
      <c r="P12" s="3"/>
      <c r="Q12" s="4" t="s">
        <v>0</v>
      </c>
      <c r="R12">
        <v>44.417000000000002</v>
      </c>
      <c r="S12">
        <v>196.327</v>
      </c>
    </row>
    <row r="13" spans="1:19" x14ac:dyDescent="0.2">
      <c r="A13" s="12"/>
      <c r="B13" s="13"/>
      <c r="C13" s="13" t="s">
        <v>2</v>
      </c>
      <c r="D13">
        <v>2090.8359999999998</v>
      </c>
      <c r="E13">
        <v>213.756</v>
      </c>
      <c r="F13" s="3"/>
      <c r="G13" s="13" t="s">
        <v>2</v>
      </c>
      <c r="H13">
        <v>2140.6170000000002</v>
      </c>
      <c r="I13">
        <v>213.22200000000001</v>
      </c>
      <c r="J13" s="3"/>
      <c r="K13" s="3" t="s">
        <v>2</v>
      </c>
      <c r="L13">
        <v>2103.2809999999999</v>
      </c>
      <c r="M13">
        <v>212.947</v>
      </c>
      <c r="N13" s="3"/>
      <c r="O13" s="3"/>
      <c r="P13" s="3"/>
      <c r="Q13" s="3"/>
      <c r="R13" s="3"/>
      <c r="S13" s="6"/>
    </row>
    <row r="14" spans="1:19" x14ac:dyDescent="0.2">
      <c r="A14" s="12"/>
      <c r="B14" s="13"/>
      <c r="C14" s="13"/>
      <c r="D14" s="3"/>
      <c r="E14" s="3" t="s">
        <v>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6"/>
    </row>
    <row r="15" spans="1:19" x14ac:dyDescent="0.2">
      <c r="A15" s="12" t="s">
        <v>6</v>
      </c>
      <c r="B15" s="13"/>
      <c r="C15" s="13"/>
      <c r="D15" s="13" t="s">
        <v>1</v>
      </c>
      <c r="E15" s="3">
        <f>E12-196.327</f>
        <v>48.540999999999997</v>
      </c>
      <c r="F15" s="3"/>
      <c r="G15" s="3"/>
      <c r="H15" s="13" t="s">
        <v>1</v>
      </c>
      <c r="I15" s="3">
        <f>I12-196.327</f>
        <v>40.13900000000001</v>
      </c>
      <c r="J15" s="3"/>
      <c r="K15" s="3"/>
      <c r="L15" s="13" t="s">
        <v>1</v>
      </c>
      <c r="M15" s="3">
        <f>M12-196.327</f>
        <v>44.966000000000008</v>
      </c>
      <c r="N15" s="3"/>
      <c r="O15" s="3">
        <f>AVERAGE(E15:M15)</f>
        <v>44.548666666666669</v>
      </c>
      <c r="P15" s="3"/>
      <c r="Q15" s="3"/>
      <c r="R15" s="3"/>
      <c r="S15" s="6"/>
    </row>
    <row r="16" spans="1:19" x14ac:dyDescent="0.2">
      <c r="A16" s="12"/>
      <c r="B16" s="13"/>
      <c r="C16" s="13"/>
      <c r="D16" s="13" t="s">
        <v>2</v>
      </c>
      <c r="E16" s="3">
        <f>E13-196.327</f>
        <v>17.429000000000002</v>
      </c>
      <c r="F16" s="3"/>
      <c r="G16" s="3"/>
      <c r="H16" s="13" t="s">
        <v>2</v>
      </c>
      <c r="I16" s="3">
        <f>I13-196.327</f>
        <v>16.89500000000001</v>
      </c>
      <c r="J16" s="3"/>
      <c r="K16" s="3"/>
      <c r="L16" s="13" t="s">
        <v>2</v>
      </c>
      <c r="M16" s="3">
        <f>M13-196.327</f>
        <v>16.620000000000005</v>
      </c>
      <c r="N16" s="3"/>
      <c r="O16" s="3">
        <f>AVERAGE(E16:M16)</f>
        <v>16.981333333333339</v>
      </c>
      <c r="P16" s="3"/>
      <c r="Q16" s="3"/>
      <c r="R16" s="3"/>
      <c r="S16" s="6"/>
    </row>
    <row r="17" spans="1:19" x14ac:dyDescent="0.2">
      <c r="A17" s="12"/>
      <c r="B17" s="13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6"/>
    </row>
    <row r="18" spans="1:19" ht="16" thickBot="1" x14ac:dyDescent="0.25">
      <c r="A18" s="14"/>
      <c r="B18" s="15"/>
      <c r="C18" s="15" t="s">
        <v>12</v>
      </c>
      <c r="D18" s="7"/>
      <c r="E18" s="7">
        <f>(E16*D13-E15*D12)/(D13-D12)</f>
        <v>13.648236962569049</v>
      </c>
      <c r="F18" s="7"/>
      <c r="G18" s="7"/>
      <c r="H18" s="7"/>
      <c r="I18" s="7">
        <f>(I16*H13-I15*H12)/(H13-H12)</f>
        <v>12.95660645474273</v>
      </c>
      <c r="J18" s="7"/>
      <c r="K18" s="7"/>
      <c r="L18" s="7"/>
      <c r="M18" s="7">
        <f>(M16*L13-M15*L12)/(L13-L12)</f>
        <v>13.194566542464869</v>
      </c>
      <c r="N18" s="7"/>
      <c r="O18" s="7">
        <f>AVERAGE(E18:M18)</f>
        <v>13.266469986592215</v>
      </c>
      <c r="P18" s="7"/>
      <c r="Q18" s="7"/>
      <c r="R18" s="7"/>
      <c r="S18" s="8"/>
    </row>
    <row r="20" spans="1:19" ht="16" thickBot="1" x14ac:dyDescent="0.25"/>
    <row r="21" spans="1:19" x14ac:dyDescent="0.2">
      <c r="A21" s="1" t="s">
        <v>21</v>
      </c>
      <c r="B21" s="2"/>
      <c r="C21" s="9" t="s">
        <v>8</v>
      </c>
      <c r="D21" s="9" t="s">
        <v>4</v>
      </c>
      <c r="E21" s="9" t="s">
        <v>5</v>
      </c>
      <c r="F21" s="9"/>
      <c r="G21" s="9" t="s">
        <v>9</v>
      </c>
      <c r="H21" s="9" t="s">
        <v>4</v>
      </c>
      <c r="I21" s="9" t="s">
        <v>5</v>
      </c>
      <c r="J21" s="9"/>
      <c r="K21" s="9" t="s">
        <v>10</v>
      </c>
      <c r="L21" s="9" t="s">
        <v>4</v>
      </c>
      <c r="M21" s="9" t="s">
        <v>5</v>
      </c>
      <c r="N21" s="9"/>
      <c r="O21" s="9" t="s">
        <v>11</v>
      </c>
      <c r="P21" s="9"/>
      <c r="Q21" s="10"/>
      <c r="R21" s="10" t="s">
        <v>4</v>
      </c>
      <c r="S21" s="11" t="s">
        <v>5</v>
      </c>
    </row>
    <row r="22" spans="1:19" x14ac:dyDescent="0.2">
      <c r="A22" s="12"/>
      <c r="B22" s="13"/>
      <c r="C22" s="13" t="s">
        <v>1</v>
      </c>
      <c r="D22">
        <v>252.29900000000001</v>
      </c>
      <c r="E22">
        <v>214.755</v>
      </c>
      <c r="F22" s="3"/>
      <c r="G22" s="13" t="s">
        <v>1</v>
      </c>
      <c r="H22">
        <v>233.11600000000001</v>
      </c>
      <c r="I22">
        <v>217.54300000000001</v>
      </c>
      <c r="J22" s="3"/>
      <c r="K22" s="3" t="s">
        <v>1</v>
      </c>
      <c r="L22">
        <v>207.49600000000001</v>
      </c>
      <c r="M22">
        <v>219.26599999999999</v>
      </c>
      <c r="N22" s="3"/>
      <c r="O22" s="3"/>
      <c r="P22" s="3"/>
      <c r="Q22" s="4" t="s">
        <v>0</v>
      </c>
      <c r="R22">
        <v>68.578999999999994</v>
      </c>
      <c r="S22">
        <v>184.21799999999999</v>
      </c>
    </row>
    <row r="23" spans="1:19" x14ac:dyDescent="0.2">
      <c r="A23" s="12"/>
      <c r="B23" s="13"/>
      <c r="C23" s="13" t="s">
        <v>2</v>
      </c>
      <c r="D23">
        <v>2352.19</v>
      </c>
      <c r="E23">
        <v>198.78399999999999</v>
      </c>
      <c r="F23" s="3"/>
      <c r="G23" s="13" t="s">
        <v>2</v>
      </c>
      <c r="H23">
        <v>2339.7449999999999</v>
      </c>
      <c r="I23">
        <v>197.74</v>
      </c>
      <c r="J23" s="3"/>
      <c r="K23" s="3" t="s">
        <v>2</v>
      </c>
      <c r="L23">
        <v>2241.64</v>
      </c>
      <c r="M23">
        <v>199.196</v>
      </c>
      <c r="N23" s="3"/>
      <c r="O23" s="3"/>
      <c r="P23" s="3"/>
      <c r="Q23" s="3"/>
      <c r="R23" s="3"/>
      <c r="S23" s="6"/>
    </row>
    <row r="24" spans="1:19" x14ac:dyDescent="0.2">
      <c r="A24" s="12"/>
      <c r="B24" s="13"/>
      <c r="C24" s="13"/>
      <c r="D24" s="3"/>
      <c r="E24" s="3" t="s">
        <v>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6"/>
    </row>
    <row r="25" spans="1:19" x14ac:dyDescent="0.2">
      <c r="A25" s="12" t="s">
        <v>6</v>
      </c>
      <c r="B25" s="13"/>
      <c r="C25" s="13"/>
      <c r="D25" s="13" t="s">
        <v>1</v>
      </c>
      <c r="E25" s="3">
        <f>E22-184.218</f>
        <v>30.537000000000006</v>
      </c>
      <c r="F25" s="3"/>
      <c r="G25" s="3"/>
      <c r="H25" s="13" t="s">
        <v>1</v>
      </c>
      <c r="I25" s="3">
        <f>I22-184.218</f>
        <v>33.325000000000017</v>
      </c>
      <c r="J25" s="3"/>
      <c r="K25" s="3"/>
      <c r="L25" s="13" t="s">
        <v>1</v>
      </c>
      <c r="M25" s="3">
        <f>M22-184.218</f>
        <v>35.048000000000002</v>
      </c>
      <c r="N25" s="3"/>
      <c r="O25" s="3">
        <f>AVERAGE(E25:M25)</f>
        <v>32.970000000000006</v>
      </c>
      <c r="P25" s="3"/>
      <c r="Q25" s="3"/>
      <c r="R25" s="3"/>
      <c r="S25" s="6"/>
    </row>
    <row r="26" spans="1:19" x14ac:dyDescent="0.2">
      <c r="A26" s="12"/>
      <c r="B26" s="13"/>
      <c r="C26" s="13"/>
      <c r="D26" s="13" t="s">
        <v>2</v>
      </c>
      <c r="E26" s="3">
        <f>E23-184.218</f>
        <v>14.566000000000003</v>
      </c>
      <c r="F26" s="3"/>
      <c r="G26" s="3"/>
      <c r="H26" s="13" t="s">
        <v>2</v>
      </c>
      <c r="I26" s="3">
        <f>I23-184.218</f>
        <v>13.52200000000002</v>
      </c>
      <c r="J26" s="3"/>
      <c r="K26" s="3"/>
      <c r="L26" s="13" t="s">
        <v>2</v>
      </c>
      <c r="M26" s="3">
        <f>M23-184.218</f>
        <v>14.978000000000009</v>
      </c>
      <c r="N26" s="3"/>
      <c r="O26" s="3">
        <f>AVERAGE(E26:M26)</f>
        <v>14.355333333333343</v>
      </c>
      <c r="P26" s="3"/>
      <c r="Q26" s="3"/>
      <c r="R26" s="3"/>
      <c r="S26" s="6"/>
    </row>
    <row r="27" spans="1:19" x14ac:dyDescent="0.2">
      <c r="A27" s="12"/>
      <c r="B27" s="13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6"/>
    </row>
    <row r="28" spans="1:19" ht="16" thickBot="1" x14ac:dyDescent="0.25">
      <c r="A28" s="14"/>
      <c r="B28" s="15"/>
      <c r="C28" s="15" t="s">
        <v>12</v>
      </c>
      <c r="D28" s="7"/>
      <c r="E28" s="7">
        <f>(E26*D23-E25*D22)/(D23-D22)</f>
        <v>12.647106434095866</v>
      </c>
      <c r="F28" s="7"/>
      <c r="G28" s="7"/>
      <c r="H28" s="7"/>
      <c r="I28" s="7">
        <f>(I26*H23-I25*H22)/(H23-H22)</f>
        <v>11.330633533479338</v>
      </c>
      <c r="J28" s="7"/>
      <c r="K28" s="7"/>
      <c r="L28" s="7"/>
      <c r="M28" s="7">
        <f>(M26*L23-M25*L22)/(L23-L22)</f>
        <v>12.930728656378319</v>
      </c>
      <c r="N28" s="7"/>
      <c r="O28" s="7">
        <f>AVERAGE(E28:M28)</f>
        <v>12.302822874651175</v>
      </c>
      <c r="P28" s="7"/>
      <c r="Q28" s="7"/>
      <c r="R28" s="7"/>
      <c r="S28" s="8"/>
    </row>
    <row r="30" spans="1:19" ht="16" thickBot="1" x14ac:dyDescent="0.25"/>
    <row r="31" spans="1:19" x14ac:dyDescent="0.2">
      <c r="A31" s="1" t="s">
        <v>22</v>
      </c>
      <c r="B31" s="2"/>
      <c r="C31" s="9" t="s">
        <v>8</v>
      </c>
      <c r="D31" s="9" t="s">
        <v>4</v>
      </c>
      <c r="E31" s="9" t="s">
        <v>5</v>
      </c>
      <c r="F31" s="9"/>
      <c r="G31" s="9" t="s">
        <v>9</v>
      </c>
      <c r="H31" s="9" t="s">
        <v>4</v>
      </c>
      <c r="I31" s="9" t="s">
        <v>5</v>
      </c>
      <c r="J31" s="9"/>
      <c r="K31" s="9" t="s">
        <v>10</v>
      </c>
      <c r="L31" s="9" t="s">
        <v>4</v>
      </c>
      <c r="M31" s="9" t="s">
        <v>5</v>
      </c>
      <c r="N31" s="9"/>
      <c r="O31" s="9" t="s">
        <v>11</v>
      </c>
      <c r="P31" s="9"/>
      <c r="Q31" s="10"/>
      <c r="R31" s="10" t="s">
        <v>4</v>
      </c>
      <c r="S31" s="11" t="s">
        <v>5</v>
      </c>
    </row>
    <row r="32" spans="1:19" x14ac:dyDescent="0.2">
      <c r="A32" s="12"/>
      <c r="B32" s="13"/>
      <c r="C32" s="13" t="s">
        <v>1</v>
      </c>
      <c r="D32">
        <v>264.14400000000001</v>
      </c>
      <c r="E32">
        <v>220.78200000000001</v>
      </c>
      <c r="F32" s="3"/>
      <c r="G32" s="13" t="s">
        <v>1</v>
      </c>
      <c r="H32">
        <v>239.511</v>
      </c>
      <c r="I32">
        <v>221.05</v>
      </c>
      <c r="J32" s="3"/>
      <c r="K32" s="3" t="s">
        <v>1</v>
      </c>
      <c r="L32">
        <v>189.34200000000001</v>
      </c>
      <c r="M32">
        <v>231.69300000000001</v>
      </c>
      <c r="N32" s="3"/>
      <c r="O32" s="3"/>
      <c r="P32" s="3"/>
      <c r="Q32" s="4" t="s">
        <v>0</v>
      </c>
      <c r="R32">
        <v>115.657</v>
      </c>
      <c r="S32">
        <v>186.54900000000001</v>
      </c>
    </row>
    <row r="33" spans="1:19" x14ac:dyDescent="0.2">
      <c r="A33" s="12"/>
      <c r="B33" s="13"/>
      <c r="C33" s="13" t="s">
        <v>2</v>
      </c>
      <c r="D33">
        <v>2464.1990000000001</v>
      </c>
      <c r="E33">
        <v>200.03700000000001</v>
      </c>
      <c r="F33" s="3"/>
      <c r="G33" s="13" t="s">
        <v>2</v>
      </c>
      <c r="H33">
        <v>2389.5259999999998</v>
      </c>
      <c r="I33">
        <v>202.89099999999999</v>
      </c>
      <c r="J33" s="3"/>
      <c r="K33" s="3" t="s">
        <v>2</v>
      </c>
      <c r="L33">
        <v>2364.6350000000002</v>
      </c>
      <c r="M33">
        <v>201.815</v>
      </c>
      <c r="N33" s="3"/>
      <c r="O33" s="3"/>
      <c r="P33" s="3"/>
      <c r="Q33" s="3"/>
      <c r="R33" s="3"/>
      <c r="S33" s="6"/>
    </row>
    <row r="34" spans="1:19" x14ac:dyDescent="0.2">
      <c r="A34" s="12"/>
      <c r="B34" s="13"/>
      <c r="C34" s="13"/>
      <c r="D34" s="3"/>
      <c r="E34" s="3" t="s">
        <v>5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6"/>
    </row>
    <row r="35" spans="1:19" x14ac:dyDescent="0.2">
      <c r="A35" s="12" t="s">
        <v>6</v>
      </c>
      <c r="B35" s="13"/>
      <c r="C35" s="13"/>
      <c r="D35" s="13" t="s">
        <v>1</v>
      </c>
      <c r="E35" s="3">
        <f>E32-186.549</f>
        <v>34.233000000000004</v>
      </c>
      <c r="F35" s="3"/>
      <c r="G35" s="3"/>
      <c r="H35" s="13" t="s">
        <v>1</v>
      </c>
      <c r="I35" s="3">
        <f>I32-186.549</f>
        <v>34.501000000000005</v>
      </c>
      <c r="J35" s="3"/>
      <c r="K35" s="3"/>
      <c r="L35" s="13" t="s">
        <v>1</v>
      </c>
      <c r="M35" s="3">
        <f>M32-186.549</f>
        <v>45.144000000000005</v>
      </c>
      <c r="N35" s="3"/>
      <c r="O35" s="3">
        <f>AVERAGE(E35:M35)</f>
        <v>37.95933333333334</v>
      </c>
      <c r="P35" s="3"/>
      <c r="Q35" s="3"/>
      <c r="R35" s="3"/>
      <c r="S35" s="6"/>
    </row>
    <row r="36" spans="1:19" x14ac:dyDescent="0.2">
      <c r="A36" s="12"/>
      <c r="B36" s="13"/>
      <c r="C36" s="13"/>
      <c r="D36" s="13" t="s">
        <v>2</v>
      </c>
      <c r="E36" s="3">
        <f>E33-186.549</f>
        <v>13.488</v>
      </c>
      <c r="F36" s="3"/>
      <c r="G36" s="3"/>
      <c r="H36" s="13" t="s">
        <v>2</v>
      </c>
      <c r="I36" s="3">
        <f>I33-186.549</f>
        <v>16.341999999999985</v>
      </c>
      <c r="J36" s="3"/>
      <c r="K36" s="3"/>
      <c r="L36" s="13" t="s">
        <v>2</v>
      </c>
      <c r="M36" s="3">
        <f>M33-186.549</f>
        <v>15.265999999999991</v>
      </c>
      <c r="N36" s="3"/>
      <c r="O36" s="3">
        <f>AVERAGE(E36:M36)</f>
        <v>15.031999999999991</v>
      </c>
      <c r="P36" s="3"/>
      <c r="Q36" s="3"/>
      <c r="R36" s="3"/>
      <c r="S36" s="6"/>
    </row>
    <row r="37" spans="1:19" x14ac:dyDescent="0.2">
      <c r="A37" s="12"/>
      <c r="B37" s="13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6"/>
    </row>
    <row r="38" spans="1:19" ht="16" thickBot="1" x14ac:dyDescent="0.25">
      <c r="A38" s="14"/>
      <c r="B38" s="15"/>
      <c r="C38" s="15" t="s">
        <v>12</v>
      </c>
      <c r="D38" s="7"/>
      <c r="E38" s="7">
        <f>(E36*D33-E35*D32)/(D33-D32)</f>
        <v>10.997304412844223</v>
      </c>
      <c r="F38" s="7"/>
      <c r="G38" s="7"/>
      <c r="H38" s="7"/>
      <c r="I38" s="7">
        <f>(I36*H33-I35*H32)/(H33-H32)</f>
        <v>14.319093067257652</v>
      </c>
      <c r="J38" s="7"/>
      <c r="K38" s="7"/>
      <c r="L38" s="7"/>
      <c r="M38" s="7">
        <f>(M36*L33-M35*L32)/(L33-L32)</f>
        <v>12.665357109134252</v>
      </c>
      <c r="N38" s="7"/>
      <c r="O38" s="7">
        <f>AVERAGE(E38:M38)</f>
        <v>12.660584863078711</v>
      </c>
      <c r="P38" s="7"/>
      <c r="Q38" s="7"/>
      <c r="R38" s="7"/>
      <c r="S38" s="8"/>
    </row>
    <row r="40" spans="1:19" ht="16" thickBot="1" x14ac:dyDescent="0.25"/>
    <row r="41" spans="1:19" x14ac:dyDescent="0.2">
      <c r="A41" s="1" t="s">
        <v>23</v>
      </c>
      <c r="B41" s="2"/>
      <c r="C41" s="9" t="s">
        <v>8</v>
      </c>
      <c r="D41" s="9" t="s">
        <v>4</v>
      </c>
      <c r="E41" s="9" t="s">
        <v>5</v>
      </c>
      <c r="F41" s="9"/>
      <c r="G41" s="9" t="s">
        <v>9</v>
      </c>
      <c r="H41" s="9" t="s">
        <v>4</v>
      </c>
      <c r="I41" s="9" t="s">
        <v>5</v>
      </c>
      <c r="J41" s="9"/>
      <c r="K41" s="9" t="s">
        <v>10</v>
      </c>
      <c r="L41" s="9" t="s">
        <v>4</v>
      </c>
      <c r="M41" s="9" t="s">
        <v>5</v>
      </c>
      <c r="N41" s="9"/>
      <c r="O41" s="9" t="s">
        <v>11</v>
      </c>
      <c r="P41" s="9"/>
      <c r="Q41" s="10"/>
      <c r="R41" s="10" t="s">
        <v>4</v>
      </c>
      <c r="S41" s="11" t="s">
        <v>5</v>
      </c>
    </row>
    <row r="42" spans="1:19" x14ac:dyDescent="0.2">
      <c r="A42" s="12"/>
      <c r="B42" s="13"/>
      <c r="C42" s="13" t="s">
        <v>1</v>
      </c>
      <c r="D42">
        <v>216.197</v>
      </c>
      <c r="E42">
        <v>219.89400000000001</v>
      </c>
      <c r="F42" s="3"/>
      <c r="G42" s="13" t="s">
        <v>1</v>
      </c>
      <c r="H42">
        <v>259.649</v>
      </c>
      <c r="I42">
        <v>210.59700000000001</v>
      </c>
      <c r="J42" s="3"/>
      <c r="K42" s="3" t="s">
        <v>1</v>
      </c>
      <c r="L42">
        <v>298.27199999999999</v>
      </c>
      <c r="M42">
        <v>208.62200000000001</v>
      </c>
      <c r="N42" s="3"/>
      <c r="O42" s="3"/>
      <c r="P42" s="3"/>
      <c r="Q42" s="4" t="s">
        <v>0</v>
      </c>
      <c r="R42">
        <v>113.747</v>
      </c>
      <c r="S42">
        <v>190.357</v>
      </c>
    </row>
    <row r="43" spans="1:19" x14ac:dyDescent="0.2">
      <c r="A43" s="12"/>
      <c r="B43" s="13"/>
      <c r="C43" s="13" t="s">
        <v>2</v>
      </c>
      <c r="D43">
        <v>2416.4989999999998</v>
      </c>
      <c r="E43">
        <v>196.64500000000001</v>
      </c>
      <c r="F43" s="3"/>
      <c r="G43" s="13" t="s">
        <v>2</v>
      </c>
      <c r="H43">
        <v>2397.7660000000001</v>
      </c>
      <c r="I43">
        <v>196.56</v>
      </c>
      <c r="J43" s="3"/>
      <c r="K43" s="3" t="s">
        <v>2</v>
      </c>
      <c r="L43">
        <v>2435.2310000000002</v>
      </c>
      <c r="M43">
        <v>196.71199999999999</v>
      </c>
      <c r="N43" s="3"/>
      <c r="O43" s="3"/>
      <c r="P43" s="3"/>
      <c r="Q43" s="3"/>
      <c r="R43" s="3"/>
      <c r="S43" s="6"/>
    </row>
    <row r="44" spans="1:19" x14ac:dyDescent="0.2">
      <c r="A44" s="12"/>
      <c r="B44" s="13"/>
      <c r="C44" s="13"/>
      <c r="D44" s="3"/>
      <c r="E44" s="3" t="s">
        <v>5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6"/>
    </row>
    <row r="45" spans="1:19" x14ac:dyDescent="0.2">
      <c r="A45" s="12" t="s">
        <v>6</v>
      </c>
      <c r="B45" s="13"/>
      <c r="C45" s="13"/>
      <c r="D45" s="13" t="s">
        <v>1</v>
      </c>
      <c r="E45" s="3">
        <f>E42-190.357</f>
        <v>29.537000000000006</v>
      </c>
      <c r="F45" s="3"/>
      <c r="G45" s="3"/>
      <c r="H45" s="13" t="s">
        <v>1</v>
      </c>
      <c r="I45" s="3">
        <f>I42-190.357</f>
        <v>20.240000000000009</v>
      </c>
      <c r="J45" s="3"/>
      <c r="K45" s="3"/>
      <c r="L45" s="13" t="s">
        <v>1</v>
      </c>
      <c r="M45" s="3">
        <f>M42-190.357</f>
        <v>18.265000000000015</v>
      </c>
      <c r="N45" s="3"/>
      <c r="O45" s="3">
        <f>AVERAGE(E45:M45)</f>
        <v>22.680666666666678</v>
      </c>
      <c r="P45" s="3"/>
      <c r="Q45" s="3"/>
      <c r="R45" s="3"/>
      <c r="S45" s="6"/>
    </row>
    <row r="46" spans="1:19" x14ac:dyDescent="0.2">
      <c r="A46" s="12"/>
      <c r="B46" s="13"/>
      <c r="C46" s="13"/>
      <c r="D46" s="13" t="s">
        <v>2</v>
      </c>
      <c r="E46" s="3">
        <f>E43-190.357</f>
        <v>6.2880000000000109</v>
      </c>
      <c r="F46" s="3"/>
      <c r="G46" s="3"/>
      <c r="H46" s="13" t="s">
        <v>2</v>
      </c>
      <c r="I46" s="3">
        <f>I43-190.357</f>
        <v>6.203000000000003</v>
      </c>
      <c r="J46" s="3"/>
      <c r="K46" s="3"/>
      <c r="L46" s="13" t="s">
        <v>2</v>
      </c>
      <c r="M46" s="3">
        <f>M43-190.357</f>
        <v>6.3549999999999898</v>
      </c>
      <c r="N46" s="3"/>
      <c r="O46" s="3">
        <f>AVERAGE(E46:M46)</f>
        <v>6.2820000000000009</v>
      </c>
      <c r="P46" s="3"/>
      <c r="Q46" s="3"/>
      <c r="R46" s="3"/>
      <c r="S46" s="6"/>
    </row>
    <row r="47" spans="1:19" x14ac:dyDescent="0.2">
      <c r="A47" s="12"/>
      <c r="B47" s="13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6"/>
    </row>
    <row r="48" spans="1:19" ht="16" thickBot="1" x14ac:dyDescent="0.25">
      <c r="A48" s="14"/>
      <c r="B48" s="15"/>
      <c r="C48" s="15" t="s">
        <v>12</v>
      </c>
      <c r="D48" s="7"/>
      <c r="E48" s="7">
        <f>(E46*D43-E45*D42)/(D43-D42)</f>
        <v>4.0036026522722903</v>
      </c>
      <c r="F48" s="7"/>
      <c r="G48" s="7"/>
      <c r="H48" s="7"/>
      <c r="I48" s="7">
        <f>(I46*H43-I45*H42)/(H43-H42)</f>
        <v>4.4983725109523958</v>
      </c>
      <c r="J48" s="7"/>
      <c r="K48" s="7"/>
      <c r="L48" s="7"/>
      <c r="M48" s="7">
        <f>(M46*L43-M45*L42)/(L43-L42)</f>
        <v>4.6926286021397559</v>
      </c>
      <c r="N48" s="7"/>
      <c r="O48" s="7">
        <f>AVERAGE(E48:M48)</f>
        <v>4.3982012551214806</v>
      </c>
      <c r="P48" s="7"/>
      <c r="Q48" s="7"/>
      <c r="R48" s="7"/>
      <c r="S48" s="8"/>
    </row>
    <row r="50" spans="1:19" ht="16" thickBot="1" x14ac:dyDescent="0.25"/>
    <row r="51" spans="1:19" x14ac:dyDescent="0.2">
      <c r="A51" s="1" t="s">
        <v>24</v>
      </c>
      <c r="B51" s="2"/>
      <c r="C51" s="9" t="s">
        <v>8</v>
      </c>
      <c r="D51" s="9" t="s">
        <v>4</v>
      </c>
      <c r="E51" s="9" t="s">
        <v>5</v>
      </c>
      <c r="F51" s="9"/>
      <c r="G51" s="9" t="s">
        <v>9</v>
      </c>
      <c r="H51" s="9" t="s">
        <v>4</v>
      </c>
      <c r="I51" s="9" t="s">
        <v>5</v>
      </c>
      <c r="J51" s="9"/>
      <c r="K51" s="9" t="s">
        <v>10</v>
      </c>
      <c r="L51" s="9" t="s">
        <v>4</v>
      </c>
      <c r="M51" s="9" t="s">
        <v>5</v>
      </c>
      <c r="N51" s="9"/>
      <c r="O51" s="9" t="s">
        <v>11</v>
      </c>
      <c r="P51" s="9"/>
      <c r="Q51" s="10"/>
      <c r="R51" s="10" t="s">
        <v>4</v>
      </c>
      <c r="S51" s="11" t="s">
        <v>5</v>
      </c>
    </row>
    <row r="52" spans="1:19" x14ac:dyDescent="0.2">
      <c r="A52" s="12"/>
      <c r="B52" s="13"/>
      <c r="C52" s="13" t="s">
        <v>1</v>
      </c>
      <c r="D52">
        <v>247.83600000000001</v>
      </c>
      <c r="E52">
        <v>210.173</v>
      </c>
      <c r="F52" s="3"/>
      <c r="G52" s="13" t="s">
        <v>1</v>
      </c>
      <c r="H52">
        <v>241.95699999999999</v>
      </c>
      <c r="I52">
        <v>205.953</v>
      </c>
      <c r="J52" s="3"/>
      <c r="K52" s="3" t="s">
        <v>1</v>
      </c>
      <c r="L52">
        <v>283.88499999999999</v>
      </c>
      <c r="M52">
        <v>221.45699999999999</v>
      </c>
      <c r="N52" s="3"/>
      <c r="O52" s="3"/>
      <c r="P52" s="3"/>
      <c r="Q52" s="4" t="s">
        <v>0</v>
      </c>
      <c r="R52">
        <v>75.316000000000003</v>
      </c>
      <c r="S52">
        <v>185.917</v>
      </c>
    </row>
    <row r="53" spans="1:19" x14ac:dyDescent="0.2">
      <c r="A53" s="12"/>
      <c r="B53" s="13"/>
      <c r="C53" s="13" t="s">
        <v>2</v>
      </c>
      <c r="D53">
        <v>2327.299</v>
      </c>
      <c r="E53">
        <v>196.989</v>
      </c>
      <c r="F53" s="3"/>
      <c r="G53" s="13" t="s">
        <v>2</v>
      </c>
      <c r="H53">
        <v>2414.4169999999999</v>
      </c>
      <c r="I53">
        <v>195.05500000000001</v>
      </c>
      <c r="J53" s="3"/>
      <c r="K53" s="3" t="s">
        <v>2</v>
      </c>
      <c r="L53">
        <v>2489.09</v>
      </c>
      <c r="M53">
        <v>196.64699999999999</v>
      </c>
      <c r="N53" s="3"/>
      <c r="O53" s="3"/>
      <c r="P53" s="3"/>
      <c r="Q53" s="3"/>
      <c r="R53" s="3"/>
      <c r="S53" s="6"/>
    </row>
    <row r="54" spans="1:19" x14ac:dyDescent="0.2">
      <c r="A54" s="12"/>
      <c r="B54" s="13"/>
      <c r="C54" s="13"/>
      <c r="D54" s="3"/>
      <c r="E54" s="3" t="s">
        <v>5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6"/>
    </row>
    <row r="55" spans="1:19" x14ac:dyDescent="0.2">
      <c r="A55" s="12" t="s">
        <v>6</v>
      </c>
      <c r="B55" s="13"/>
      <c r="C55" s="13"/>
      <c r="D55" s="13" t="s">
        <v>1</v>
      </c>
      <c r="E55" s="3">
        <f>E52-185.917</f>
        <v>24.256</v>
      </c>
      <c r="F55" s="3"/>
      <c r="G55" s="3"/>
      <c r="H55" s="13" t="s">
        <v>1</v>
      </c>
      <c r="I55" s="3">
        <f>I52-185.917</f>
        <v>20.036000000000001</v>
      </c>
      <c r="J55" s="3"/>
      <c r="K55" s="3"/>
      <c r="L55" s="13" t="s">
        <v>1</v>
      </c>
      <c r="M55" s="3">
        <f>M52-185.917</f>
        <v>35.539999999999992</v>
      </c>
      <c r="N55" s="3"/>
      <c r="O55" s="3">
        <f>AVERAGE(E55:M55)</f>
        <v>26.610666666666663</v>
      </c>
      <c r="P55" s="3"/>
      <c r="Q55" s="3"/>
      <c r="R55" s="3"/>
      <c r="S55" s="6"/>
    </row>
    <row r="56" spans="1:19" x14ac:dyDescent="0.2">
      <c r="A56" s="12"/>
      <c r="B56" s="13"/>
      <c r="C56" s="13"/>
      <c r="D56" s="13" t="s">
        <v>2</v>
      </c>
      <c r="E56" s="3">
        <f>E53-185.917</f>
        <v>11.072000000000003</v>
      </c>
      <c r="F56" s="3"/>
      <c r="G56" s="3"/>
      <c r="H56" s="13" t="s">
        <v>2</v>
      </c>
      <c r="I56" s="3">
        <f>I53-185.917</f>
        <v>9.1380000000000052</v>
      </c>
      <c r="J56" s="3"/>
      <c r="K56" s="3"/>
      <c r="L56" s="13" t="s">
        <v>2</v>
      </c>
      <c r="M56" s="3">
        <f>M53-185.917</f>
        <v>10.72999999999999</v>
      </c>
      <c r="N56" s="3"/>
      <c r="O56" s="3">
        <f>AVERAGE(E56:M56)</f>
        <v>10.313333333333333</v>
      </c>
      <c r="P56" s="3"/>
      <c r="Q56" s="3"/>
      <c r="R56" s="3"/>
      <c r="S56" s="6"/>
    </row>
    <row r="57" spans="1:19" x14ac:dyDescent="0.2">
      <c r="A57" s="12"/>
      <c r="B57" s="13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6"/>
    </row>
    <row r="58" spans="1:19" ht="16" thickBot="1" x14ac:dyDescent="0.25">
      <c r="A58" s="14"/>
      <c r="B58" s="15"/>
      <c r="C58" s="15" t="s">
        <v>12</v>
      </c>
      <c r="D58" s="7"/>
      <c r="E58" s="7">
        <f>(E56*D53-E55*D52)/(D53-D52)</f>
        <v>9.5006953776047034</v>
      </c>
      <c r="F58" s="7"/>
      <c r="G58" s="7"/>
      <c r="H58" s="7"/>
      <c r="I58" s="7">
        <f>(I56*H53-I55*H52)/(H53-H52)</f>
        <v>7.9242389245371667</v>
      </c>
      <c r="J58" s="7"/>
      <c r="K58" s="7"/>
      <c r="L58" s="7"/>
      <c r="M58" s="7">
        <f>(M56*L53-M55*L52)/(L53-L52)</f>
        <v>7.5361078901961394</v>
      </c>
      <c r="N58" s="7"/>
      <c r="O58" s="7">
        <f>AVERAGE(E58:M58)</f>
        <v>8.3203473974460032</v>
      </c>
      <c r="P58" s="7"/>
      <c r="Q58" s="7"/>
      <c r="R58" s="7"/>
      <c r="S58" s="8"/>
    </row>
    <row r="60" spans="1:19" ht="16" thickBot="1" x14ac:dyDescent="0.25"/>
    <row r="61" spans="1:19" x14ac:dyDescent="0.2">
      <c r="A61" s="1" t="s">
        <v>25</v>
      </c>
      <c r="B61" s="2"/>
      <c r="C61" s="9" t="s">
        <v>8</v>
      </c>
      <c r="D61" s="9" t="s">
        <v>4</v>
      </c>
      <c r="E61" s="9" t="s">
        <v>5</v>
      </c>
      <c r="F61" s="9"/>
      <c r="G61" s="9" t="s">
        <v>9</v>
      </c>
      <c r="H61" s="9" t="s">
        <v>4</v>
      </c>
      <c r="I61" s="9" t="s">
        <v>5</v>
      </c>
      <c r="J61" s="9"/>
      <c r="K61" s="9" t="s">
        <v>10</v>
      </c>
      <c r="L61" s="9" t="s">
        <v>4</v>
      </c>
      <c r="M61" s="9" t="s">
        <v>5</v>
      </c>
      <c r="N61" s="9"/>
      <c r="O61" s="9" t="s">
        <v>11</v>
      </c>
      <c r="P61" s="9"/>
      <c r="Q61" s="10"/>
      <c r="R61" s="10" t="s">
        <v>4</v>
      </c>
      <c r="S61" s="11" t="s">
        <v>5</v>
      </c>
    </row>
    <row r="62" spans="1:19" x14ac:dyDescent="0.2">
      <c r="A62" s="12"/>
      <c r="B62" s="13"/>
      <c r="C62" s="13" t="s">
        <v>1</v>
      </c>
      <c r="D62">
        <v>257.32</v>
      </c>
      <c r="E62">
        <v>212.917</v>
      </c>
      <c r="F62" s="3"/>
      <c r="G62" s="13" t="s">
        <v>1</v>
      </c>
      <c r="H62">
        <v>223.97499999999999</v>
      </c>
      <c r="I62">
        <v>232.16800000000001</v>
      </c>
      <c r="J62" s="3"/>
      <c r="K62" s="3" t="s">
        <v>1</v>
      </c>
      <c r="L62">
        <v>360.91800000000001</v>
      </c>
      <c r="M62">
        <v>212.054</v>
      </c>
      <c r="N62" s="3"/>
      <c r="O62" s="3"/>
      <c r="P62" s="3"/>
      <c r="Q62" s="4" t="s">
        <v>0</v>
      </c>
      <c r="R62">
        <v>76.218000000000004</v>
      </c>
      <c r="S62">
        <v>186.845</v>
      </c>
    </row>
    <row r="63" spans="1:19" x14ac:dyDescent="0.2">
      <c r="A63" s="12"/>
      <c r="B63" s="13"/>
      <c r="C63" s="13" t="s">
        <v>2</v>
      </c>
      <c r="D63">
        <v>2426.8629999999998</v>
      </c>
      <c r="E63">
        <v>196.67699999999999</v>
      </c>
      <c r="F63" s="3"/>
      <c r="G63" s="13" t="s">
        <v>2</v>
      </c>
      <c r="H63">
        <v>2302.4079999999999</v>
      </c>
      <c r="I63">
        <v>198.52</v>
      </c>
      <c r="J63" s="3"/>
      <c r="K63" s="3" t="s">
        <v>2</v>
      </c>
      <c r="L63">
        <v>2401.9720000000002</v>
      </c>
      <c r="M63">
        <v>196.18600000000001</v>
      </c>
      <c r="N63" s="3"/>
      <c r="O63" s="3"/>
      <c r="P63" s="3"/>
      <c r="Q63" s="3"/>
      <c r="R63" s="3"/>
      <c r="S63" s="6"/>
    </row>
    <row r="64" spans="1:19" x14ac:dyDescent="0.2">
      <c r="A64" s="12"/>
      <c r="B64" s="13"/>
      <c r="C64" s="13"/>
      <c r="D64" s="3"/>
      <c r="E64" s="3" t="s">
        <v>5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6"/>
    </row>
    <row r="65" spans="1:19" x14ac:dyDescent="0.2">
      <c r="A65" s="12" t="s">
        <v>6</v>
      </c>
      <c r="B65" s="13"/>
      <c r="C65" s="13"/>
      <c r="D65" s="13" t="s">
        <v>1</v>
      </c>
      <c r="E65" s="3">
        <f>E62-186.845</f>
        <v>26.072000000000003</v>
      </c>
      <c r="F65" s="3"/>
      <c r="G65" s="3"/>
      <c r="H65" s="13" t="s">
        <v>1</v>
      </c>
      <c r="I65" s="3">
        <f>I62-186.845</f>
        <v>45.323000000000008</v>
      </c>
      <c r="J65" s="3"/>
      <c r="K65" s="3"/>
      <c r="L65" s="13" t="s">
        <v>1</v>
      </c>
      <c r="M65" s="3">
        <f>M62-186.845</f>
        <v>25.209000000000003</v>
      </c>
      <c r="N65" s="3"/>
      <c r="O65" s="3">
        <f>AVERAGE(E65:M65)</f>
        <v>32.201333333333338</v>
      </c>
      <c r="P65" s="3"/>
      <c r="Q65" s="3"/>
      <c r="R65" s="3"/>
      <c r="S65" s="6"/>
    </row>
    <row r="66" spans="1:19" x14ac:dyDescent="0.2">
      <c r="A66" s="12"/>
      <c r="B66" s="13"/>
      <c r="C66" s="13"/>
      <c r="D66" s="13" t="s">
        <v>2</v>
      </c>
      <c r="E66" s="3">
        <f>E63-186.845</f>
        <v>9.8319999999999936</v>
      </c>
      <c r="F66" s="3"/>
      <c r="G66" s="3"/>
      <c r="H66" s="13" t="s">
        <v>2</v>
      </c>
      <c r="I66" s="3">
        <f>I63-186.845</f>
        <v>11.675000000000011</v>
      </c>
      <c r="J66" s="3"/>
      <c r="K66" s="3"/>
      <c r="L66" s="13" t="s">
        <v>2</v>
      </c>
      <c r="M66" s="3">
        <f>M63-186.845</f>
        <v>9.3410000000000082</v>
      </c>
      <c r="N66" s="3"/>
      <c r="O66" s="3">
        <f>AVERAGE(E66:M66)</f>
        <v>10.282666666666671</v>
      </c>
      <c r="P66" s="3"/>
      <c r="Q66" s="3"/>
      <c r="R66" s="3"/>
      <c r="S66" s="6"/>
    </row>
    <row r="67" spans="1:19" x14ac:dyDescent="0.2">
      <c r="A67" s="12"/>
      <c r="B67" s="13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6"/>
    </row>
    <row r="68" spans="1:19" ht="16" thickBot="1" x14ac:dyDescent="0.25">
      <c r="A68" s="14"/>
      <c r="B68" s="15"/>
      <c r="C68" s="15" t="s">
        <v>12</v>
      </c>
      <c r="D68" s="7"/>
      <c r="E68" s="7">
        <f>(E66*D63-E65*D62)/(D63-D62)</f>
        <v>7.905844676044671</v>
      </c>
      <c r="F68" s="7"/>
      <c r="G68" s="7"/>
      <c r="H68" s="7"/>
      <c r="I68" s="7">
        <f>(I66*H63-I65*H62)/(H63-H62)</f>
        <v>8.0490419825897792</v>
      </c>
      <c r="J68" s="7"/>
      <c r="K68" s="7"/>
      <c r="L68" s="7"/>
      <c r="M68" s="7">
        <f>(M66*L63-M65*L62)/(L63-L62)</f>
        <v>6.5350738344012553</v>
      </c>
      <c r="N68" s="7"/>
      <c r="O68" s="7">
        <f>AVERAGE(E68:M68)</f>
        <v>7.4966534976785688</v>
      </c>
      <c r="P68" s="7"/>
      <c r="Q68" s="7"/>
      <c r="R68" s="7"/>
      <c r="S68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3AC7-8336-446A-A6E4-B947F224DCEE}">
  <dimension ref="A1:O18"/>
  <sheetViews>
    <sheetView tabSelected="1" workbookViewId="0">
      <selection activeCell="A4" sqref="A4:XFD5"/>
    </sheetView>
  </sheetViews>
  <sheetFormatPr baseColWidth="10" defaultColWidth="8.83203125" defaultRowHeight="15" x14ac:dyDescent="0.2"/>
  <sheetData>
    <row r="1" spans="1:15" x14ac:dyDescent="0.2">
      <c r="A1" s="18" t="s">
        <v>48</v>
      </c>
    </row>
    <row r="2" spans="1:15" x14ac:dyDescent="0.2">
      <c r="B2" t="s">
        <v>35</v>
      </c>
    </row>
    <row r="3" spans="1:15" x14ac:dyDescent="0.2">
      <c r="B3" t="s">
        <v>39</v>
      </c>
    </row>
    <row r="5" spans="1:15" x14ac:dyDescent="0.2">
      <c r="C5" s="18" t="s">
        <v>36</v>
      </c>
    </row>
    <row r="6" spans="1:15" x14ac:dyDescent="0.2">
      <c r="C6" t="s">
        <v>37</v>
      </c>
      <c r="D6" t="s">
        <v>41</v>
      </c>
      <c r="E6" t="s">
        <v>42</v>
      </c>
      <c r="F6" t="s">
        <v>43</v>
      </c>
      <c r="G6" t="s">
        <v>44</v>
      </c>
      <c r="H6" t="s">
        <v>45</v>
      </c>
      <c r="I6" t="s">
        <v>46</v>
      </c>
      <c r="J6" t="s">
        <v>47</v>
      </c>
      <c r="M6" s="18" t="s">
        <v>7</v>
      </c>
      <c r="N6" s="18" t="s">
        <v>34</v>
      </c>
    </row>
    <row r="7" spans="1:15" x14ac:dyDescent="0.2">
      <c r="C7" t="s">
        <v>1</v>
      </c>
      <c r="D7">
        <v>20.313666666666666</v>
      </c>
      <c r="E7">
        <v>8.6809999999999921</v>
      </c>
      <c r="F7">
        <v>10.045842333333326</v>
      </c>
      <c r="G7">
        <v>17.916666666666657</v>
      </c>
      <c r="H7">
        <v>13.597333333333344</v>
      </c>
      <c r="I7">
        <v>8.480666666666659</v>
      </c>
      <c r="J7">
        <v>9.8463333333333392</v>
      </c>
      <c r="M7">
        <f>AVERAGE(D7:L7)</f>
        <v>12.697358428571425</v>
      </c>
      <c r="N7">
        <f>_xlfn.STDEV.P(D7:J7)</f>
        <v>4.3936608658674192</v>
      </c>
    </row>
    <row r="8" spans="1:15" x14ac:dyDescent="0.2">
      <c r="C8" t="s">
        <v>3</v>
      </c>
      <c r="D8">
        <v>8.7380694815038265</v>
      </c>
      <c r="E8">
        <v>4.4035573049197838</v>
      </c>
      <c r="F8">
        <v>2.9755757332970014</v>
      </c>
      <c r="G8">
        <v>6.8999421722620591</v>
      </c>
      <c r="H8">
        <v>5.8182458004990893</v>
      </c>
      <c r="I8">
        <v>3.9931924566863528</v>
      </c>
      <c r="J8">
        <v>6.1471983017496257</v>
      </c>
      <c r="M8">
        <f t="shared" ref="M8" si="0">AVERAGE(D8:L8)</f>
        <v>5.5679687501311061</v>
      </c>
      <c r="N8">
        <f t="shared" ref="N8" si="1">_xlfn.STDEV.P(D8:J8)</f>
        <v>1.8038891818032314</v>
      </c>
    </row>
    <row r="10" spans="1:15" x14ac:dyDescent="0.2">
      <c r="C10" s="18" t="s">
        <v>38</v>
      </c>
    </row>
    <row r="11" spans="1:15" x14ac:dyDescent="0.2">
      <c r="C11" t="s">
        <v>37</v>
      </c>
      <c r="D11" t="s">
        <v>41</v>
      </c>
      <c r="E11" t="s">
        <v>42</v>
      </c>
      <c r="F11" t="s">
        <v>43</v>
      </c>
      <c r="G11" t="s">
        <v>44</v>
      </c>
      <c r="H11" t="s">
        <v>45</v>
      </c>
      <c r="I11" t="s">
        <v>46</v>
      </c>
      <c r="J11" t="s">
        <v>47</v>
      </c>
      <c r="M11" s="18" t="s">
        <v>7</v>
      </c>
      <c r="N11" s="18" t="s">
        <v>34</v>
      </c>
    </row>
    <row r="12" spans="1:15" x14ac:dyDescent="0.2">
      <c r="C12" t="s">
        <v>1</v>
      </c>
      <c r="D12">
        <v>37.132666666666687</v>
      </c>
      <c r="E12">
        <v>44.548666666666669</v>
      </c>
      <c r="F12">
        <v>32.970000000000006</v>
      </c>
      <c r="G12">
        <v>37.95933333333334</v>
      </c>
      <c r="H12">
        <v>22.680666666666678</v>
      </c>
      <c r="I12">
        <v>26.610666666666663</v>
      </c>
      <c r="J12">
        <v>32.201333333333338</v>
      </c>
      <c r="M12">
        <f>AVERAGE(D12:L12)</f>
        <v>33.443333333333342</v>
      </c>
      <c r="N12">
        <f>_xlfn.STDEV.P(D12:J12)</f>
        <v>6.7783352453543309</v>
      </c>
    </row>
    <row r="13" spans="1:15" x14ac:dyDescent="0.2">
      <c r="C13" t="s">
        <v>3</v>
      </c>
      <c r="D13">
        <v>13.761122303896954</v>
      </c>
      <c r="E13">
        <v>13.266469986592215</v>
      </c>
      <c r="F13">
        <v>12.302822874651175</v>
      </c>
      <c r="G13">
        <v>12.660584863078711</v>
      </c>
      <c r="H13">
        <v>4.3982012551214806</v>
      </c>
      <c r="I13">
        <v>8.3203473974460032</v>
      </c>
      <c r="J13">
        <v>7.4966534976785688</v>
      </c>
      <c r="M13">
        <f t="shared" ref="M13" si="2">AVERAGE(D13:L13)</f>
        <v>10.315171739780729</v>
      </c>
      <c r="N13">
        <f>_xlfn.STDEV.P(D13:J13)</f>
        <v>3.3159865013299732</v>
      </c>
      <c r="O13">
        <f>_xlfn.T.TEST(D8:I8,D13:J13,2,2)</f>
        <v>1.4525896720081123E-2</v>
      </c>
    </row>
    <row r="15" spans="1:15" x14ac:dyDescent="0.2">
      <c r="C15" s="19" t="s">
        <v>40</v>
      </c>
    </row>
    <row r="16" spans="1:15" x14ac:dyDescent="0.2">
      <c r="C16" t="s">
        <v>37</v>
      </c>
      <c r="D16" t="s">
        <v>41</v>
      </c>
      <c r="E16" t="s">
        <v>42</v>
      </c>
      <c r="F16" t="s">
        <v>43</v>
      </c>
      <c r="G16" t="s">
        <v>44</v>
      </c>
      <c r="H16" t="s">
        <v>45</v>
      </c>
      <c r="I16" t="s">
        <v>46</v>
      </c>
      <c r="J16" t="s">
        <v>47</v>
      </c>
      <c r="M16" s="18" t="s">
        <v>7</v>
      </c>
      <c r="N16" s="18" t="s">
        <v>34</v>
      </c>
      <c r="O16">
        <f>_xlfn.T.TEST(D13:J13,D18:J18,2,2)</f>
        <v>1.2446005901464267E-2</v>
      </c>
    </row>
    <row r="17" spans="3:14" x14ac:dyDescent="0.2">
      <c r="C17" t="s">
        <v>1</v>
      </c>
      <c r="D17">
        <v>59.730999999999987</v>
      </c>
      <c r="E17">
        <v>83.096333333333334</v>
      </c>
      <c r="F17">
        <v>74.563000000000002</v>
      </c>
      <c r="G17">
        <v>77.595666666666673</v>
      </c>
      <c r="H17">
        <v>74.736666666666665</v>
      </c>
      <c r="I17">
        <v>62.094333333333317</v>
      </c>
      <c r="J17">
        <v>49.005000000000017</v>
      </c>
      <c r="M17">
        <f>AVERAGE(D17:K17)</f>
        <v>68.688857142857145</v>
      </c>
      <c r="N17">
        <f>_xlfn.STDEV.P(D17:J17)</f>
        <v>11.143052680620489</v>
      </c>
    </row>
    <row r="18" spans="3:14" x14ac:dyDescent="0.2">
      <c r="C18" t="s">
        <v>3</v>
      </c>
      <c r="D18">
        <v>14.246077612973528</v>
      </c>
      <c r="E18">
        <v>15.607871019746739</v>
      </c>
      <c r="F18">
        <v>14.992560936054678</v>
      </c>
      <c r="G18">
        <v>15.246965216490112</v>
      </c>
      <c r="H18">
        <v>13.328587098046029</v>
      </c>
      <c r="I18">
        <v>13.351510131593328</v>
      </c>
      <c r="J18">
        <v>14.129227441596834</v>
      </c>
      <c r="M18">
        <f>AVERAGE(D18:K18)</f>
        <v>14.414685636643037</v>
      </c>
      <c r="N18">
        <f>_xlfn.STDEV.P(D18:J18)</f>
        <v>0.83411096863648626</v>
      </c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</vt:lpstr>
      <vt:lpstr>RF</vt:lpstr>
      <vt:lpstr>wt</vt:lpstr>
      <vt:lpstr>summary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2021-01-11T20:54:13Z</dcterms:created>
  <dcterms:modified xsi:type="dcterms:W3CDTF">2021-07-20T14:08:37Z</dcterms:modified>
</cp:coreProperties>
</file>