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7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wprod-my.sharepoint.com/personal/sthomas28_wisc_edu/Documents/Denu Lab/Papers/SCFA Paper/"/>
    </mc:Choice>
  </mc:AlternateContent>
  <xr:revisionPtr revIDLastSave="91" documentId="8_{D8576994-C746-4738-92BE-E2469EAF27F0}" xr6:coauthVersionLast="47" xr6:coauthVersionMax="47" xr10:uidLastSave="{390E0B14-E653-4811-8D4C-4CE293A48571}"/>
  <bookViews>
    <workbookView xWindow="22932" yWindow="-108" windowWidth="23256" windowHeight="12576" firstSheet="8" xr2:uid="{97A50EEC-8167-4626-BD2A-97BFABFB6CA5}"/>
  </bookViews>
  <sheets>
    <sheet name="Antibodies" sheetId="6" r:id="rId1"/>
    <sheet name="SCFA Cytotoxicity" sheetId="7" r:id="rId2"/>
    <sheet name="Media Glucose Concentrations" sheetId="9" r:id="rId3"/>
    <sheet name="SCFA Media pH" sheetId="8" r:id="rId4"/>
    <sheet name="PCC Activity Assays" sheetId="10" r:id="rId5"/>
    <sheet name="HDAC Assays" sheetId="12" r:id="rId6"/>
    <sheet name="Flourometric HAT Assays" sheetId="13" r:id="rId7"/>
    <sheet name="p300 autoacylation" sheetId="11" r:id="rId8"/>
    <sheet name="SAHA A485 Westerns" sheetId="4" r:id="rId9"/>
    <sheet name="p300 Transfection Westerns" sheetId="3" r:id="rId10"/>
    <sheet name="Western HAT Assays" sheetId="5" r:id="rId11"/>
    <sheet name="Radioactive HAT Assays" sheetId="2" r:id="rId12"/>
  </sheets>
  <externalReferences>
    <externalReference r:id="rId13"/>
    <externalReference r:id="rId14"/>
    <externalReference r:id="rId15"/>
    <externalReference r:id="rId1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3" l="1"/>
  <c r="B3" i="13"/>
  <c r="D3" i="13"/>
  <c r="E3" i="13"/>
  <c r="F3" i="13"/>
  <c r="G3" i="13"/>
  <c r="H3" i="13"/>
  <c r="I3" i="13"/>
  <c r="J3" i="13"/>
  <c r="K3" i="13"/>
  <c r="L3" i="13"/>
  <c r="M3" i="13"/>
  <c r="N3" i="13"/>
  <c r="O3" i="13"/>
  <c r="P3" i="13"/>
  <c r="Q3" i="13"/>
  <c r="R3" i="13"/>
  <c r="S3" i="13"/>
  <c r="T3" i="13"/>
  <c r="U3" i="13"/>
  <c r="V3" i="13"/>
  <c r="W3" i="13"/>
  <c r="X3" i="13"/>
  <c r="Y3" i="13"/>
  <c r="Z3" i="13"/>
  <c r="B4" i="13"/>
  <c r="C4" i="13"/>
  <c r="D4" i="13"/>
  <c r="E4" i="13"/>
  <c r="F4" i="13"/>
  <c r="G4" i="13"/>
  <c r="H4" i="13"/>
  <c r="I4" i="13"/>
  <c r="J4" i="13"/>
  <c r="K4" i="13"/>
  <c r="L4" i="13"/>
  <c r="M4" i="13"/>
  <c r="N4" i="13"/>
  <c r="O4" i="13"/>
  <c r="P4" i="13"/>
  <c r="Q4" i="13"/>
  <c r="R4" i="13"/>
  <c r="S4" i="13"/>
  <c r="T4" i="13"/>
  <c r="AA4" i="13" s="1"/>
  <c r="U4" i="13"/>
  <c r="V4" i="13"/>
  <c r="W4" i="13"/>
  <c r="X4" i="13"/>
  <c r="Y4" i="13"/>
  <c r="Z4" i="13"/>
  <c r="B5" i="13"/>
  <c r="I5" i="13"/>
  <c r="AA5" i="13"/>
  <c r="B6" i="13"/>
  <c r="I6" i="13"/>
  <c r="AA6" i="13"/>
  <c r="B7" i="13"/>
  <c r="I7" i="13"/>
  <c r="AA7" i="13"/>
  <c r="B8" i="13"/>
  <c r="I8" i="13"/>
  <c r="AA8" i="13"/>
  <c r="B9" i="13"/>
  <c r="I9" i="13"/>
  <c r="AA9" i="13"/>
  <c r="B10" i="13"/>
  <c r="I10" i="13"/>
  <c r="AA10" i="13"/>
  <c r="B11" i="13"/>
  <c r="I11" i="13"/>
  <c r="AA11" i="13"/>
  <c r="B12" i="13"/>
  <c r="I12" i="13"/>
  <c r="AA12" i="13"/>
  <c r="B13" i="13"/>
  <c r="I13" i="13"/>
  <c r="AA13" i="13"/>
  <c r="B14" i="13"/>
  <c r="I14" i="13"/>
  <c r="AA14" i="13"/>
  <c r="B15" i="13"/>
  <c r="I15" i="13"/>
  <c r="AA15" i="13"/>
  <c r="B16" i="13"/>
  <c r="I16" i="13"/>
  <c r="AA16" i="13"/>
  <c r="B17" i="13"/>
  <c r="I17" i="13"/>
  <c r="AA17" i="13"/>
  <c r="B18" i="13"/>
  <c r="I18" i="13"/>
  <c r="AA18" i="13"/>
  <c r="B19" i="13"/>
  <c r="I19" i="13"/>
  <c r="AA19" i="13"/>
  <c r="B20" i="13"/>
  <c r="I20" i="13"/>
  <c r="AA20" i="13"/>
  <c r="B21" i="13"/>
  <c r="I21" i="13"/>
  <c r="AA21" i="13"/>
  <c r="B22" i="13"/>
  <c r="I22" i="13"/>
  <c r="AA22" i="13"/>
  <c r="B23" i="13"/>
  <c r="I23" i="13"/>
  <c r="AA23" i="13"/>
  <c r="B24" i="13"/>
  <c r="I24" i="13"/>
  <c r="AA24" i="13"/>
  <c r="B25" i="13"/>
  <c r="I25" i="13"/>
  <c r="AA25" i="13"/>
  <c r="B26" i="13"/>
  <c r="I26" i="13"/>
  <c r="AA26" i="13"/>
  <c r="B27" i="13"/>
  <c r="I27" i="13"/>
  <c r="AA27" i="13"/>
  <c r="B28" i="13"/>
  <c r="I28" i="13"/>
  <c r="AA28" i="13"/>
  <c r="B29" i="13"/>
  <c r="I29" i="13"/>
  <c r="AA29" i="13"/>
  <c r="B30" i="13"/>
  <c r="I30" i="13"/>
  <c r="AA30" i="13"/>
  <c r="B31" i="13"/>
  <c r="I31" i="13"/>
  <c r="AA31" i="13"/>
  <c r="B32" i="13"/>
  <c r="I32" i="13"/>
  <c r="AA32" i="13"/>
  <c r="B33" i="13"/>
  <c r="I33" i="13"/>
  <c r="AA33" i="13"/>
  <c r="B34" i="13"/>
  <c r="I34" i="13"/>
  <c r="AA34" i="13"/>
  <c r="B35" i="13"/>
  <c r="I35" i="13"/>
  <c r="AA35" i="13"/>
  <c r="B36" i="13"/>
  <c r="I36" i="13"/>
  <c r="AA36" i="13"/>
  <c r="B37" i="13"/>
  <c r="I37" i="13"/>
  <c r="AA37" i="13"/>
  <c r="B38" i="13"/>
  <c r="I38" i="13"/>
  <c r="AA38" i="13"/>
  <c r="B39" i="13"/>
  <c r="I39" i="13"/>
  <c r="AA39" i="13"/>
  <c r="B40" i="13"/>
  <c r="I40" i="13"/>
  <c r="AA40" i="13"/>
  <c r="B41" i="13"/>
  <c r="I41" i="13"/>
  <c r="AA41" i="13"/>
  <c r="B42" i="13"/>
  <c r="I42" i="13"/>
  <c r="AA42" i="13"/>
  <c r="B43" i="13"/>
  <c r="I43" i="13"/>
  <c r="AA43" i="13"/>
  <c r="B44" i="13"/>
  <c r="I44" i="13"/>
  <c r="AA44" i="13"/>
  <c r="B45" i="13"/>
  <c r="I45" i="13"/>
  <c r="AA45" i="13"/>
  <c r="B46" i="13"/>
  <c r="I46" i="13"/>
  <c r="AA46" i="13"/>
  <c r="B47" i="13"/>
  <c r="I47" i="13"/>
  <c r="AA47" i="13"/>
  <c r="B48" i="13"/>
  <c r="I48" i="13"/>
  <c r="AA48" i="13"/>
  <c r="B49" i="13"/>
  <c r="I49" i="13"/>
  <c r="AA49" i="13"/>
  <c r="B50" i="13"/>
  <c r="I50" i="13"/>
  <c r="AA50" i="13"/>
  <c r="B51" i="13"/>
  <c r="I51" i="13"/>
  <c r="AA51" i="13"/>
  <c r="B52" i="13"/>
  <c r="I52" i="13"/>
  <c r="AA52" i="13"/>
  <c r="B53" i="13"/>
  <c r="I53" i="13"/>
  <c r="AA53" i="13"/>
  <c r="B54" i="13"/>
  <c r="I54" i="13"/>
  <c r="AA54" i="13"/>
  <c r="B55" i="13"/>
  <c r="I55" i="13"/>
  <c r="AA55" i="13"/>
  <c r="B56" i="13"/>
  <c r="I56" i="13"/>
  <c r="AA56" i="13"/>
  <c r="B57" i="13"/>
  <c r="I57" i="13"/>
  <c r="AA57" i="13"/>
  <c r="B58" i="13"/>
  <c r="I58" i="13"/>
  <c r="AA58" i="13"/>
  <c r="B59" i="13"/>
  <c r="I59" i="13"/>
  <c r="AA59" i="13"/>
  <c r="B60" i="13"/>
  <c r="I60" i="13"/>
  <c r="AA60" i="13"/>
  <c r="B61" i="13"/>
  <c r="I61" i="13"/>
  <c r="AA61" i="13"/>
  <c r="B62" i="13"/>
  <c r="I62" i="13"/>
  <c r="AA62" i="13"/>
  <c r="B63" i="13"/>
  <c r="I63" i="13"/>
  <c r="AA63" i="13"/>
  <c r="B64" i="13"/>
  <c r="I64" i="13"/>
  <c r="AA64" i="13"/>
  <c r="B65" i="13"/>
  <c r="C65" i="13"/>
  <c r="D65" i="13"/>
  <c r="E65" i="13"/>
  <c r="F65" i="13"/>
  <c r="G65" i="13"/>
  <c r="H65" i="13"/>
  <c r="I65" i="13"/>
  <c r="J65" i="13"/>
  <c r="K65" i="13"/>
  <c r="L65" i="13"/>
  <c r="M65" i="13"/>
  <c r="N65" i="13"/>
  <c r="O65" i="13"/>
  <c r="P65" i="13"/>
  <c r="Q65" i="13"/>
  <c r="R65" i="13"/>
  <c r="S65" i="13"/>
  <c r="T65" i="13"/>
  <c r="U65" i="13"/>
  <c r="V65" i="13"/>
  <c r="W65" i="13"/>
  <c r="X65" i="13"/>
  <c r="Y65" i="13"/>
  <c r="Z65" i="13"/>
  <c r="B3" i="12" l="1"/>
  <c r="C3" i="12"/>
  <c r="D3" i="12"/>
  <c r="E3" i="12"/>
  <c r="F3" i="12"/>
  <c r="G3" i="12"/>
  <c r="H3" i="12"/>
  <c r="I3" i="12"/>
  <c r="J3" i="12"/>
  <c r="K3" i="12"/>
  <c r="L3" i="12"/>
  <c r="M3" i="12"/>
  <c r="N3" i="12"/>
  <c r="O3" i="12"/>
  <c r="P3" i="12"/>
  <c r="Q3" i="12"/>
  <c r="R3" i="12"/>
  <c r="S3" i="12"/>
  <c r="T3" i="12"/>
  <c r="U3" i="12"/>
  <c r="V3" i="12"/>
  <c r="B4" i="12"/>
  <c r="C4" i="12"/>
  <c r="D4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B5" i="12"/>
  <c r="C5" i="12"/>
  <c r="D5" i="12"/>
  <c r="E5" i="12"/>
  <c r="F5" i="12"/>
  <c r="G5" i="12"/>
  <c r="H5" i="12"/>
  <c r="I5" i="12"/>
  <c r="J5" i="12"/>
  <c r="K5" i="12"/>
  <c r="L5" i="12"/>
  <c r="M5" i="12"/>
  <c r="N5" i="12"/>
  <c r="O5" i="12"/>
  <c r="P5" i="12"/>
  <c r="Q5" i="12"/>
  <c r="R5" i="12"/>
  <c r="S5" i="12"/>
  <c r="T5" i="12"/>
  <c r="U5" i="12"/>
  <c r="V5" i="12"/>
  <c r="B6" i="12"/>
  <c r="C6" i="12"/>
  <c r="D6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B7" i="12"/>
  <c r="C7" i="12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B8" i="12"/>
  <c r="C8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B9" i="12"/>
  <c r="C9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B10" i="12"/>
  <c r="C10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B11" i="12"/>
  <c r="C11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B12" i="12"/>
  <c r="C12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B13" i="12"/>
  <c r="C13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B14" i="12"/>
  <c r="C14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B15" i="12"/>
  <c r="C15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B16" i="12"/>
  <c r="C16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B17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B18" i="12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B19" i="12"/>
  <c r="C19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B20" i="12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B21" i="12"/>
  <c r="C21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B22" i="12"/>
  <c r="C22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B23" i="12"/>
  <c r="C23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B24" i="12"/>
  <c r="C24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B25" i="12"/>
  <c r="C25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B26" i="12"/>
  <c r="C26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B27" i="12"/>
  <c r="C27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B28" i="12"/>
  <c r="C28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B29" i="12"/>
  <c r="C29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B30" i="12"/>
  <c r="C30" i="12"/>
  <c r="D30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R30" i="12"/>
  <c r="S30" i="12"/>
  <c r="T30" i="12"/>
  <c r="U30" i="12"/>
  <c r="V30" i="12"/>
  <c r="B31" i="12"/>
  <c r="C31" i="12"/>
  <c r="D31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Q31" i="12"/>
  <c r="R31" i="12"/>
  <c r="S31" i="12"/>
  <c r="T31" i="12"/>
  <c r="U31" i="12"/>
  <c r="V31" i="12"/>
  <c r="B32" i="12"/>
  <c r="C32" i="12"/>
  <c r="D32" i="12"/>
  <c r="E32" i="12"/>
  <c r="F32" i="12"/>
  <c r="G32" i="12"/>
  <c r="H32" i="12"/>
  <c r="I32" i="12"/>
  <c r="J32" i="12"/>
  <c r="K32" i="12"/>
  <c r="L32" i="12"/>
  <c r="M32" i="12"/>
  <c r="N32" i="12"/>
  <c r="O32" i="12"/>
  <c r="P32" i="12"/>
  <c r="Q32" i="12"/>
  <c r="R32" i="12"/>
  <c r="S32" i="12"/>
  <c r="T32" i="12"/>
  <c r="U32" i="12"/>
  <c r="V32" i="12"/>
  <c r="B33" i="12"/>
  <c r="C33" i="12"/>
  <c r="D33" i="12"/>
  <c r="E33" i="12"/>
  <c r="F33" i="12"/>
  <c r="G33" i="12"/>
  <c r="H33" i="12"/>
  <c r="I33" i="12"/>
  <c r="J33" i="12"/>
  <c r="K33" i="12"/>
  <c r="L33" i="12"/>
  <c r="M33" i="12"/>
  <c r="N33" i="12"/>
  <c r="O33" i="12"/>
  <c r="P33" i="12"/>
  <c r="Q33" i="12"/>
  <c r="R33" i="12"/>
  <c r="S33" i="12"/>
  <c r="T33" i="12"/>
  <c r="U33" i="12"/>
  <c r="V33" i="12"/>
  <c r="B34" i="12"/>
  <c r="C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R34" i="12"/>
  <c r="S34" i="12"/>
  <c r="T34" i="12"/>
  <c r="U34" i="12"/>
  <c r="V34" i="12"/>
  <c r="B35" i="12"/>
  <c r="C35" i="12"/>
  <c r="D35" i="12"/>
  <c r="E35" i="12"/>
  <c r="F35" i="12"/>
  <c r="G35" i="12"/>
  <c r="H35" i="12"/>
  <c r="I35" i="12"/>
  <c r="J35" i="12"/>
  <c r="K35" i="12"/>
  <c r="L35" i="12"/>
  <c r="M35" i="12"/>
  <c r="N35" i="12"/>
  <c r="O35" i="12"/>
  <c r="P35" i="12"/>
  <c r="Q35" i="12"/>
  <c r="R35" i="12"/>
  <c r="S35" i="12"/>
  <c r="T35" i="12"/>
  <c r="U35" i="12"/>
  <c r="V35" i="12"/>
  <c r="O2" i="11" l="1"/>
  <c r="R2" i="11"/>
  <c r="O3" i="11"/>
  <c r="O4" i="11"/>
  <c r="O5" i="11"/>
  <c r="O6" i="11"/>
  <c r="O7" i="11"/>
  <c r="O8" i="11"/>
  <c r="R3" i="11" s="1"/>
  <c r="R17" i="11" s="1"/>
  <c r="O9" i="11"/>
  <c r="R9" i="11"/>
  <c r="O10" i="11"/>
  <c r="R4" i="11" s="1"/>
  <c r="R18" i="11" s="1"/>
  <c r="R10" i="11"/>
  <c r="O11" i="11"/>
  <c r="R11" i="11"/>
  <c r="O12" i="11"/>
  <c r="O13" i="11"/>
  <c r="R13" i="11"/>
  <c r="O14" i="11"/>
  <c r="R5" i="11" s="1"/>
  <c r="R19" i="11" s="1"/>
  <c r="O15" i="11"/>
  <c r="R12" i="11" s="1"/>
  <c r="O16" i="11"/>
  <c r="R16" i="11"/>
  <c r="O17" i="11"/>
  <c r="O18" i="11"/>
  <c r="R6" i="11" s="1"/>
  <c r="R20" i="11" s="1"/>
  <c r="O19" i="11"/>
  <c r="O20" i="11"/>
  <c r="O21" i="11"/>
  <c r="O23" i="11"/>
  <c r="S9" i="11" s="1"/>
  <c r="O24" i="11"/>
  <c r="S2" i="11" s="1"/>
  <c r="S16" i="11" s="1"/>
  <c r="O25" i="11"/>
  <c r="O26" i="11"/>
  <c r="O27" i="11"/>
  <c r="S10" i="11" s="1"/>
  <c r="O28" i="11"/>
  <c r="S3" i="11" s="1"/>
  <c r="S17" i="11" s="1"/>
  <c r="O29" i="11"/>
  <c r="O30" i="11"/>
  <c r="O31" i="11"/>
  <c r="S11" i="11" s="1"/>
  <c r="O32" i="11"/>
  <c r="S4" i="11" s="1"/>
  <c r="S18" i="11" s="1"/>
  <c r="O33" i="11"/>
  <c r="O34" i="11"/>
  <c r="O35" i="11"/>
  <c r="S12" i="11" s="1"/>
  <c r="O36" i="11"/>
  <c r="S5" i="11" s="1"/>
  <c r="S19" i="11" s="1"/>
  <c r="O37" i="11"/>
  <c r="O38" i="11"/>
  <c r="O39" i="11"/>
  <c r="S13" i="11" s="1"/>
  <c r="O40" i="11"/>
  <c r="S6" i="11" s="1"/>
  <c r="S20" i="11" s="1"/>
  <c r="O41" i="11"/>
  <c r="O42" i="11"/>
  <c r="O44" i="11"/>
  <c r="T9" i="11" s="1"/>
  <c r="O45" i="11"/>
  <c r="O46" i="11"/>
  <c r="T2" i="11" s="1"/>
  <c r="T16" i="11" s="1"/>
  <c r="O47" i="11"/>
  <c r="O48" i="11"/>
  <c r="T10" i="11" s="1"/>
  <c r="O49" i="11"/>
  <c r="O50" i="11"/>
  <c r="T3" i="11" s="1"/>
  <c r="T17" i="11" s="1"/>
  <c r="O51" i="11"/>
  <c r="O52" i="11"/>
  <c r="T11" i="11" s="1"/>
  <c r="O53" i="11"/>
  <c r="O54" i="11"/>
  <c r="T4" i="11" s="1"/>
  <c r="T18" i="11" s="1"/>
  <c r="O55" i="11"/>
  <c r="O56" i="11"/>
  <c r="T12" i="11" s="1"/>
  <c r="O57" i="11"/>
  <c r="O58" i="11"/>
  <c r="T5" i="11" s="1"/>
  <c r="T19" i="11" s="1"/>
  <c r="O59" i="11"/>
  <c r="O60" i="11"/>
  <c r="T13" i="11" s="1"/>
  <c r="O61" i="11"/>
  <c r="O62" i="11"/>
  <c r="T6" i="11" s="1"/>
  <c r="T20" i="11" s="1"/>
  <c r="B13" i="9" l="1"/>
  <c r="C13" i="9"/>
  <c r="D13" i="9"/>
  <c r="E13" i="9"/>
  <c r="F13" i="9"/>
  <c r="G13" i="9"/>
  <c r="H13" i="9"/>
  <c r="B20" i="9"/>
  <c r="B21" i="9" s="1"/>
  <c r="B22" i="9" s="1"/>
  <c r="B23" i="9" s="1"/>
  <c r="C20" i="9"/>
  <c r="D20" i="9"/>
  <c r="E20" i="9"/>
  <c r="F20" i="9"/>
  <c r="F21" i="9" s="1"/>
  <c r="F22" i="9" s="1"/>
  <c r="F23" i="9" s="1"/>
  <c r="G20" i="9"/>
  <c r="H20" i="9"/>
  <c r="I20" i="9"/>
  <c r="J20" i="9"/>
  <c r="J21" i="9" s="1"/>
  <c r="J22" i="9" s="1"/>
  <c r="J23" i="9" s="1"/>
  <c r="K20" i="9"/>
  <c r="L20" i="9"/>
  <c r="M20" i="9"/>
  <c r="N20" i="9"/>
  <c r="N21" i="9" s="1"/>
  <c r="N22" i="9" s="1"/>
  <c r="N23" i="9" s="1"/>
  <c r="O20" i="9"/>
  <c r="P20" i="9"/>
  <c r="Q20" i="9"/>
  <c r="R20" i="9"/>
  <c r="R21" i="9" s="1"/>
  <c r="R22" i="9" s="1"/>
  <c r="R23" i="9" s="1"/>
  <c r="S20" i="9"/>
  <c r="T20" i="9"/>
  <c r="U20" i="9"/>
  <c r="V20" i="9"/>
  <c r="V21" i="9" s="1"/>
  <c r="V22" i="9" s="1"/>
  <c r="V23" i="9" s="1"/>
  <c r="W20" i="9"/>
  <c r="X20" i="9"/>
  <c r="Y20" i="9"/>
  <c r="Z20" i="9"/>
  <c r="Z21" i="9" s="1"/>
  <c r="Z22" i="9" s="1"/>
  <c r="Z23" i="9" s="1"/>
  <c r="C21" i="9"/>
  <c r="D21" i="9"/>
  <c r="E21" i="9"/>
  <c r="E22" i="9" s="1"/>
  <c r="E23" i="9" s="1"/>
  <c r="G21" i="9"/>
  <c r="H21" i="9"/>
  <c r="I21" i="9"/>
  <c r="I22" i="9" s="1"/>
  <c r="I23" i="9" s="1"/>
  <c r="K21" i="9"/>
  <c r="L21" i="9"/>
  <c r="M21" i="9"/>
  <c r="M22" i="9" s="1"/>
  <c r="M23" i="9" s="1"/>
  <c r="O21" i="9"/>
  <c r="P21" i="9"/>
  <c r="Q21" i="9"/>
  <c r="Q22" i="9" s="1"/>
  <c r="Q23" i="9" s="1"/>
  <c r="S21" i="9"/>
  <c r="T21" i="9"/>
  <c r="U21" i="9"/>
  <c r="U22" i="9" s="1"/>
  <c r="U23" i="9" s="1"/>
  <c r="W21" i="9"/>
  <c r="X21" i="9"/>
  <c r="Y21" i="9"/>
  <c r="Y22" i="9" s="1"/>
  <c r="Y23" i="9" s="1"/>
  <c r="C22" i="9"/>
  <c r="D22" i="9"/>
  <c r="D23" i="9" s="1"/>
  <c r="G22" i="9"/>
  <c r="H22" i="9"/>
  <c r="H23" i="9" s="1"/>
  <c r="K22" i="9"/>
  <c r="L22" i="9"/>
  <c r="L23" i="9" s="1"/>
  <c r="O22" i="9"/>
  <c r="P22" i="9"/>
  <c r="P23" i="9" s="1"/>
  <c r="S22" i="9"/>
  <c r="T22" i="9"/>
  <c r="T23" i="9" s="1"/>
  <c r="W22" i="9"/>
  <c r="X22" i="9"/>
  <c r="X23" i="9" s="1"/>
  <c r="C23" i="9"/>
  <c r="G23" i="9"/>
  <c r="K23" i="9"/>
  <c r="O23" i="9"/>
  <c r="S23" i="9"/>
  <c r="W23" i="9"/>
  <c r="B34" i="9"/>
  <c r="C34" i="9"/>
  <c r="D34" i="9"/>
  <c r="E34" i="9"/>
  <c r="B35" i="9"/>
  <c r="C35" i="9"/>
  <c r="D35" i="9"/>
  <c r="E35" i="9"/>
  <c r="B36" i="9"/>
  <c r="C36" i="9"/>
  <c r="D36" i="9"/>
  <c r="E36" i="9"/>
  <c r="B37" i="9"/>
  <c r="C37" i="9"/>
  <c r="D37" i="9"/>
  <c r="E37" i="9"/>
  <c r="B38" i="9"/>
  <c r="C38" i="9"/>
  <c r="D38" i="9"/>
  <c r="E38" i="9"/>
  <c r="L21" i="7" l="1"/>
  <c r="K21" i="7"/>
  <c r="J21" i="7"/>
  <c r="I21" i="7"/>
  <c r="L20" i="7"/>
  <c r="K20" i="7"/>
  <c r="J20" i="7"/>
  <c r="I20" i="7"/>
  <c r="L19" i="7"/>
  <c r="K19" i="7"/>
  <c r="J19" i="7"/>
  <c r="I19" i="7"/>
  <c r="L18" i="7"/>
  <c r="K18" i="7"/>
  <c r="J18" i="7"/>
  <c r="I18" i="7"/>
  <c r="L17" i="7"/>
  <c r="K17" i="7"/>
  <c r="J17" i="7"/>
  <c r="I17" i="7"/>
  <c r="L16" i="7"/>
  <c r="K16" i="7"/>
  <c r="J16" i="7"/>
  <c r="I16" i="7"/>
  <c r="L15" i="7"/>
  <c r="K15" i="7"/>
  <c r="J15" i="7"/>
  <c r="I15" i="7"/>
  <c r="L14" i="7"/>
  <c r="K14" i="7"/>
  <c r="J14" i="7"/>
  <c r="I14" i="7"/>
  <c r="L13" i="7"/>
  <c r="K13" i="7"/>
  <c r="J13" i="7"/>
  <c r="I13" i="7"/>
  <c r="L12" i="7"/>
  <c r="K12" i="7"/>
  <c r="J12" i="7"/>
  <c r="I12" i="7"/>
  <c r="L11" i="7"/>
  <c r="K11" i="7"/>
  <c r="J11" i="7"/>
  <c r="I11" i="7"/>
  <c r="L10" i="7"/>
  <c r="K10" i="7"/>
  <c r="J10" i="7"/>
  <c r="I10" i="7"/>
  <c r="L9" i="7"/>
  <c r="K9" i="7"/>
  <c r="J9" i="7"/>
  <c r="I9" i="7"/>
  <c r="L8" i="7"/>
  <c r="K8" i="7"/>
  <c r="J8" i="7"/>
  <c r="I8" i="7"/>
  <c r="L7" i="7"/>
  <c r="K7" i="7"/>
  <c r="J7" i="7"/>
  <c r="I7" i="7"/>
  <c r="L6" i="7"/>
  <c r="K6" i="7"/>
  <c r="J6" i="7"/>
  <c r="I6" i="7"/>
  <c r="L5" i="7"/>
  <c r="K5" i="7"/>
  <c r="J5" i="7"/>
  <c r="I5" i="7"/>
  <c r="L4" i="7"/>
  <c r="K4" i="7"/>
  <c r="J4" i="7"/>
  <c r="I4" i="7"/>
  <c r="L3" i="7"/>
  <c r="K3" i="7"/>
  <c r="J3" i="7"/>
  <c r="I3" i="7"/>
  <c r="O179" i="5" l="1"/>
  <c r="P178" i="5"/>
  <c r="S166" i="5" s="1"/>
  <c r="O178" i="5"/>
  <c r="P177" i="5" s="1"/>
  <c r="S165" i="5" s="1"/>
  <c r="O177" i="5"/>
  <c r="P176" i="5"/>
  <c r="S164" i="5" s="1"/>
  <c r="O176" i="5"/>
  <c r="P179" i="5" s="1"/>
  <c r="O175" i="5"/>
  <c r="P174" i="5"/>
  <c r="T166" i="5" s="1"/>
  <c r="O174" i="5"/>
  <c r="P173" i="5" s="1"/>
  <c r="O173" i="5"/>
  <c r="P172" i="5"/>
  <c r="T164" i="5" s="1"/>
  <c r="O172" i="5"/>
  <c r="P175" i="5" s="1"/>
  <c r="T167" i="5" s="1"/>
  <c r="O171" i="5"/>
  <c r="P170" i="5"/>
  <c r="O170" i="5"/>
  <c r="P169" i="5" s="1"/>
  <c r="U165" i="5" s="1"/>
  <c r="O169" i="5"/>
  <c r="P168" i="5"/>
  <c r="O168" i="5"/>
  <c r="P171" i="5" s="1"/>
  <c r="U167" i="5" s="1"/>
  <c r="S167" i="5"/>
  <c r="O167" i="5"/>
  <c r="U166" i="5"/>
  <c r="P166" i="5"/>
  <c r="V166" i="5" s="1"/>
  <c r="O166" i="5"/>
  <c r="P165" i="5" s="1"/>
  <c r="V165" i="5" s="1"/>
  <c r="T165" i="5"/>
  <c r="O165" i="5"/>
  <c r="U164" i="5"/>
  <c r="P164" i="5"/>
  <c r="V164" i="5" s="1"/>
  <c r="O164" i="5"/>
  <c r="P167" i="5" s="1"/>
  <c r="V167" i="5" s="1"/>
  <c r="O161" i="5"/>
  <c r="P160" i="5"/>
  <c r="S148" i="5" s="1"/>
  <c r="O160" i="5"/>
  <c r="P159" i="5" s="1"/>
  <c r="O159" i="5"/>
  <c r="P158" i="5"/>
  <c r="S146" i="5" s="1"/>
  <c r="O158" i="5"/>
  <c r="P161" i="5" s="1"/>
  <c r="O157" i="5"/>
  <c r="P156" i="5"/>
  <c r="T148" i="5" s="1"/>
  <c r="O156" i="5"/>
  <c r="P155" i="5" s="1"/>
  <c r="O155" i="5"/>
  <c r="P154" i="5"/>
  <c r="T146" i="5" s="1"/>
  <c r="O154" i="5"/>
  <c r="P157" i="5" s="1"/>
  <c r="T149" i="5" s="1"/>
  <c r="O153" i="5"/>
  <c r="P152" i="5"/>
  <c r="O152" i="5"/>
  <c r="P151" i="5" s="1"/>
  <c r="U147" i="5" s="1"/>
  <c r="O151" i="5"/>
  <c r="P150" i="5"/>
  <c r="O150" i="5"/>
  <c r="P153" i="5" s="1"/>
  <c r="U149" i="5" s="1"/>
  <c r="S149" i="5"/>
  <c r="O149" i="5"/>
  <c r="U148" i="5"/>
  <c r="P148" i="5"/>
  <c r="V148" i="5" s="1"/>
  <c r="O148" i="5"/>
  <c r="P147" i="5" s="1"/>
  <c r="V147" i="5" s="1"/>
  <c r="T147" i="5"/>
  <c r="S147" i="5"/>
  <c r="O147" i="5"/>
  <c r="U146" i="5"/>
  <c r="P146" i="5"/>
  <c r="V146" i="5" s="1"/>
  <c r="O146" i="5"/>
  <c r="P149" i="5" s="1"/>
  <c r="V149" i="5" s="1"/>
  <c r="O143" i="5"/>
  <c r="O142" i="5"/>
  <c r="P142" i="5" s="1"/>
  <c r="V130" i="5" s="1"/>
  <c r="O141" i="5"/>
  <c r="P141" i="5" s="1"/>
  <c r="V129" i="5" s="1"/>
  <c r="O140" i="5"/>
  <c r="P140" i="5" s="1"/>
  <c r="V128" i="5" s="1"/>
  <c r="O139" i="5"/>
  <c r="O138" i="5"/>
  <c r="O137" i="5"/>
  <c r="O136" i="5"/>
  <c r="P136" i="5" s="1"/>
  <c r="U128" i="5" s="1"/>
  <c r="O135" i="5"/>
  <c r="O134" i="5"/>
  <c r="P134" i="5" s="1"/>
  <c r="T130" i="5" s="1"/>
  <c r="O133" i="5"/>
  <c r="P133" i="5" s="1"/>
  <c r="T129" i="5" s="1"/>
  <c r="O132" i="5"/>
  <c r="P132" i="5" s="1"/>
  <c r="T128" i="5" s="1"/>
  <c r="O131" i="5"/>
  <c r="O130" i="5"/>
  <c r="O129" i="5"/>
  <c r="O128" i="5"/>
  <c r="P128" i="5" s="1"/>
  <c r="S128" i="5" s="1"/>
  <c r="O125" i="5"/>
  <c r="O124" i="5"/>
  <c r="P124" i="5" s="1"/>
  <c r="V112" i="5" s="1"/>
  <c r="O123" i="5"/>
  <c r="P123" i="5" s="1"/>
  <c r="V111" i="5" s="1"/>
  <c r="O122" i="5"/>
  <c r="P122" i="5" s="1"/>
  <c r="V110" i="5" s="1"/>
  <c r="O121" i="5"/>
  <c r="O120" i="5"/>
  <c r="O119" i="5"/>
  <c r="O118" i="5"/>
  <c r="P118" i="5" s="1"/>
  <c r="U110" i="5" s="1"/>
  <c r="O117" i="5"/>
  <c r="O116" i="5"/>
  <c r="P116" i="5" s="1"/>
  <c r="T112" i="5" s="1"/>
  <c r="O115" i="5"/>
  <c r="P115" i="5" s="1"/>
  <c r="T111" i="5" s="1"/>
  <c r="O114" i="5"/>
  <c r="P114" i="5" s="1"/>
  <c r="T110" i="5" s="1"/>
  <c r="O113" i="5"/>
  <c r="O112" i="5"/>
  <c r="O111" i="5"/>
  <c r="O110" i="5"/>
  <c r="P110" i="5" s="1"/>
  <c r="S110" i="5" s="1"/>
  <c r="O107" i="5"/>
  <c r="O106" i="5"/>
  <c r="P106" i="5" s="1"/>
  <c r="V94" i="5" s="1"/>
  <c r="O105" i="5"/>
  <c r="P105" i="5" s="1"/>
  <c r="V93" i="5" s="1"/>
  <c r="O104" i="5"/>
  <c r="P104" i="5" s="1"/>
  <c r="V92" i="5" s="1"/>
  <c r="O103" i="5"/>
  <c r="O102" i="5"/>
  <c r="O101" i="5"/>
  <c r="O100" i="5"/>
  <c r="P100" i="5" s="1"/>
  <c r="U92" i="5" s="1"/>
  <c r="O99" i="5"/>
  <c r="O98" i="5"/>
  <c r="P98" i="5" s="1"/>
  <c r="T94" i="5" s="1"/>
  <c r="O97" i="5"/>
  <c r="P97" i="5" s="1"/>
  <c r="T93" i="5" s="1"/>
  <c r="O96" i="5"/>
  <c r="P96" i="5" s="1"/>
  <c r="T92" i="5" s="1"/>
  <c r="O95" i="5"/>
  <c r="O94" i="5"/>
  <c r="O93" i="5"/>
  <c r="O92" i="5"/>
  <c r="P92" i="5" s="1"/>
  <c r="S92" i="5" s="1"/>
  <c r="O89" i="5"/>
  <c r="O88" i="5"/>
  <c r="P88" i="5" s="1"/>
  <c r="V76" i="5" s="1"/>
  <c r="O87" i="5"/>
  <c r="P87" i="5" s="1"/>
  <c r="V75" i="5" s="1"/>
  <c r="O86" i="5"/>
  <c r="P86" i="5" s="1"/>
  <c r="V74" i="5" s="1"/>
  <c r="O85" i="5"/>
  <c r="O84" i="5"/>
  <c r="O83" i="5"/>
  <c r="O82" i="5"/>
  <c r="P82" i="5" s="1"/>
  <c r="U74" i="5" s="1"/>
  <c r="O81" i="5"/>
  <c r="O80" i="5"/>
  <c r="P80" i="5" s="1"/>
  <c r="T76" i="5" s="1"/>
  <c r="O79" i="5"/>
  <c r="P79" i="5" s="1"/>
  <c r="T75" i="5" s="1"/>
  <c r="O78" i="5"/>
  <c r="P78" i="5" s="1"/>
  <c r="T74" i="5" s="1"/>
  <c r="O77" i="5"/>
  <c r="O76" i="5"/>
  <c r="O75" i="5"/>
  <c r="O74" i="5"/>
  <c r="P74" i="5" s="1"/>
  <c r="S74" i="5" s="1"/>
  <c r="O71" i="5"/>
  <c r="O70" i="5"/>
  <c r="P70" i="5" s="1"/>
  <c r="V58" i="5" s="1"/>
  <c r="O69" i="5"/>
  <c r="P69" i="5" s="1"/>
  <c r="V57" i="5" s="1"/>
  <c r="O68" i="5"/>
  <c r="P68" i="5" s="1"/>
  <c r="V56" i="5" s="1"/>
  <c r="O67" i="5"/>
  <c r="O66" i="5"/>
  <c r="O65" i="5"/>
  <c r="O64" i="5"/>
  <c r="P64" i="5" s="1"/>
  <c r="U56" i="5" s="1"/>
  <c r="O63" i="5"/>
  <c r="O62" i="5"/>
  <c r="P62" i="5" s="1"/>
  <c r="T58" i="5" s="1"/>
  <c r="O61" i="5"/>
  <c r="P61" i="5" s="1"/>
  <c r="T57" i="5" s="1"/>
  <c r="O60" i="5"/>
  <c r="P60" i="5" s="1"/>
  <c r="T56" i="5" s="1"/>
  <c r="O59" i="5"/>
  <c r="O58" i="5"/>
  <c r="O57" i="5"/>
  <c r="O56" i="5"/>
  <c r="P56" i="5" s="1"/>
  <c r="S56" i="5" s="1"/>
  <c r="O53" i="5"/>
  <c r="O52" i="5"/>
  <c r="P52" i="5" s="1"/>
  <c r="V40" i="5" s="1"/>
  <c r="P51" i="5"/>
  <c r="O51" i="5"/>
  <c r="O50" i="5"/>
  <c r="P50" i="5" s="1"/>
  <c r="V38" i="5" s="1"/>
  <c r="P49" i="5"/>
  <c r="U41" i="5" s="1"/>
  <c r="O49" i="5"/>
  <c r="O48" i="5"/>
  <c r="P48" i="5" s="1"/>
  <c r="U40" i="5" s="1"/>
  <c r="P47" i="5"/>
  <c r="U39" i="5" s="1"/>
  <c r="O47" i="5"/>
  <c r="O46" i="5"/>
  <c r="P46" i="5" s="1"/>
  <c r="U38" i="5" s="1"/>
  <c r="P45" i="5"/>
  <c r="T41" i="5" s="1"/>
  <c r="O45" i="5"/>
  <c r="O44" i="5"/>
  <c r="P44" i="5" s="1"/>
  <c r="T40" i="5" s="1"/>
  <c r="P43" i="5"/>
  <c r="T39" i="5" s="1"/>
  <c r="O43" i="5"/>
  <c r="O42" i="5"/>
  <c r="P42" i="5" s="1"/>
  <c r="T38" i="5" s="1"/>
  <c r="P41" i="5"/>
  <c r="S41" i="5" s="1"/>
  <c r="O41" i="5"/>
  <c r="O40" i="5"/>
  <c r="P40" i="5" s="1"/>
  <c r="S40" i="5" s="1"/>
  <c r="V39" i="5"/>
  <c r="P39" i="5"/>
  <c r="S39" i="5" s="1"/>
  <c r="O39" i="5"/>
  <c r="O38" i="5"/>
  <c r="P38" i="5" s="1"/>
  <c r="S38" i="5" s="1"/>
  <c r="P35" i="5"/>
  <c r="O35" i="5"/>
  <c r="O34" i="5"/>
  <c r="P34" i="5" s="1"/>
  <c r="V22" i="5" s="1"/>
  <c r="P33" i="5"/>
  <c r="O33" i="5"/>
  <c r="O32" i="5"/>
  <c r="P32" i="5" s="1"/>
  <c r="V20" i="5" s="1"/>
  <c r="P31" i="5"/>
  <c r="U23" i="5" s="1"/>
  <c r="O31" i="5"/>
  <c r="O30" i="5"/>
  <c r="P30" i="5" s="1"/>
  <c r="U22" i="5" s="1"/>
  <c r="P29" i="5"/>
  <c r="U21" i="5" s="1"/>
  <c r="O29" i="5"/>
  <c r="O28" i="5"/>
  <c r="P28" i="5" s="1"/>
  <c r="U20" i="5" s="1"/>
  <c r="P27" i="5"/>
  <c r="T23" i="5" s="1"/>
  <c r="O27" i="5"/>
  <c r="O26" i="5"/>
  <c r="P26" i="5" s="1"/>
  <c r="T22" i="5" s="1"/>
  <c r="P25" i="5"/>
  <c r="T21" i="5" s="1"/>
  <c r="O25" i="5"/>
  <c r="O24" i="5"/>
  <c r="P24" i="5" s="1"/>
  <c r="T20" i="5" s="1"/>
  <c r="V23" i="5"/>
  <c r="P23" i="5"/>
  <c r="S23" i="5" s="1"/>
  <c r="O23" i="5"/>
  <c r="O22" i="5"/>
  <c r="P22" i="5" s="1"/>
  <c r="S22" i="5" s="1"/>
  <c r="V21" i="5"/>
  <c r="P21" i="5"/>
  <c r="S21" i="5" s="1"/>
  <c r="O21" i="5"/>
  <c r="O20" i="5"/>
  <c r="P20" i="5" s="1"/>
  <c r="S20" i="5" s="1"/>
  <c r="P17" i="5"/>
  <c r="O17" i="5"/>
  <c r="O16" i="5"/>
  <c r="P16" i="5" s="1"/>
  <c r="V4" i="5" s="1"/>
  <c r="P15" i="5"/>
  <c r="O15" i="5"/>
  <c r="O14" i="5"/>
  <c r="P14" i="5" s="1"/>
  <c r="V2" i="5" s="1"/>
  <c r="P13" i="5"/>
  <c r="U5" i="5" s="1"/>
  <c r="O13" i="5"/>
  <c r="O12" i="5"/>
  <c r="P12" i="5" s="1"/>
  <c r="U4" i="5" s="1"/>
  <c r="P11" i="5"/>
  <c r="U3" i="5" s="1"/>
  <c r="O11" i="5"/>
  <c r="O10" i="5"/>
  <c r="P10" i="5" s="1"/>
  <c r="U2" i="5" s="1"/>
  <c r="P9" i="5"/>
  <c r="T5" i="5" s="1"/>
  <c r="O9" i="5"/>
  <c r="O8" i="5"/>
  <c r="P8" i="5" s="1"/>
  <c r="T4" i="5" s="1"/>
  <c r="P7" i="5"/>
  <c r="T3" i="5" s="1"/>
  <c r="O7" i="5"/>
  <c r="O6" i="5"/>
  <c r="P6" i="5" s="1"/>
  <c r="T2" i="5" s="1"/>
  <c r="V5" i="5"/>
  <c r="P5" i="5"/>
  <c r="S5" i="5" s="1"/>
  <c r="O5" i="5"/>
  <c r="O4" i="5"/>
  <c r="P4" i="5" s="1"/>
  <c r="S4" i="5" s="1"/>
  <c r="V3" i="5"/>
  <c r="P3" i="5"/>
  <c r="S3" i="5" s="1"/>
  <c r="O3" i="5"/>
  <c r="O2" i="5"/>
  <c r="P2" i="5" s="1"/>
  <c r="S2" i="5" s="1"/>
  <c r="AN107" i="4"/>
  <c r="AO107" i="4" s="1"/>
  <c r="AN106" i="4"/>
  <c r="AO106" i="4" s="1"/>
  <c r="AW52" i="4" s="1"/>
  <c r="AN105" i="4"/>
  <c r="AO105" i="4" s="1"/>
  <c r="AN104" i="4"/>
  <c r="AN103" i="4"/>
  <c r="AO103" i="4" s="1"/>
  <c r="AN102" i="4"/>
  <c r="AN101" i="4"/>
  <c r="AN100" i="4"/>
  <c r="AO100" i="4" s="1"/>
  <c r="AW46" i="4" s="1"/>
  <c r="AN99" i="4"/>
  <c r="AN98" i="4"/>
  <c r="AO98" i="4" s="1"/>
  <c r="AW44" i="4" s="1"/>
  <c r="AN97" i="4"/>
  <c r="AO97" i="4" s="1"/>
  <c r="AN96" i="4"/>
  <c r="AN95" i="4"/>
  <c r="AO95" i="4" s="1"/>
  <c r="AN94" i="4"/>
  <c r="AO94" i="4" s="1"/>
  <c r="AN93" i="4"/>
  <c r="AO93" i="4" s="1"/>
  <c r="AN89" i="4"/>
  <c r="AO89" i="4" s="1"/>
  <c r="AV53" i="4" s="1"/>
  <c r="AN88" i="4"/>
  <c r="AO88" i="4" s="1"/>
  <c r="AN87" i="4"/>
  <c r="AO87" i="4" s="1"/>
  <c r="AV51" i="4" s="1"/>
  <c r="AN86" i="4"/>
  <c r="AO86" i="4" s="1"/>
  <c r="O86" i="4"/>
  <c r="AN85" i="4"/>
  <c r="AO85" i="4" s="1"/>
  <c r="AV49" i="4" s="1"/>
  <c r="O85" i="4"/>
  <c r="AN84" i="4"/>
  <c r="O84" i="4"/>
  <c r="AN83" i="4"/>
  <c r="O83" i="4"/>
  <c r="AN82" i="4"/>
  <c r="O82" i="4"/>
  <c r="AN81" i="4"/>
  <c r="AN80" i="4"/>
  <c r="AO80" i="4" s="1"/>
  <c r="AN79" i="4"/>
  <c r="AO79" i="4" s="1"/>
  <c r="O79" i="4"/>
  <c r="AN78" i="4"/>
  <c r="AO78" i="4" s="1"/>
  <c r="O78" i="4"/>
  <c r="AN77" i="4"/>
  <c r="AO77" i="4" s="1"/>
  <c r="O77" i="4"/>
  <c r="AN76" i="4"/>
  <c r="AO76" i="4" s="1"/>
  <c r="O76" i="4"/>
  <c r="AN75" i="4"/>
  <c r="AO75" i="4" s="1"/>
  <c r="O75" i="4"/>
  <c r="BN71" i="4"/>
  <c r="BT53" i="4" s="1"/>
  <c r="BM71" i="4"/>
  <c r="BO71" i="4" s="1"/>
  <c r="AP71" i="4"/>
  <c r="AN71" i="4"/>
  <c r="AO71" i="4" s="1"/>
  <c r="AU53" i="4" s="1"/>
  <c r="O71" i="4"/>
  <c r="BN70" i="4"/>
  <c r="BM70" i="4"/>
  <c r="BO66" i="4" s="1"/>
  <c r="AP70" i="4"/>
  <c r="AT34" i="4" s="1"/>
  <c r="AN70" i="4"/>
  <c r="O70" i="4"/>
  <c r="P70" i="4" s="1"/>
  <c r="BN69" i="4"/>
  <c r="BT51" i="4" s="1"/>
  <c r="BM69" i="4"/>
  <c r="AP69" i="4"/>
  <c r="AN69" i="4"/>
  <c r="O69" i="4"/>
  <c r="BN68" i="4"/>
  <c r="BM68" i="4"/>
  <c r="BO69" i="4" s="1"/>
  <c r="AP68" i="4"/>
  <c r="AN68" i="4"/>
  <c r="O68" i="4"/>
  <c r="BN67" i="4"/>
  <c r="BT49" i="4" s="1"/>
  <c r="BM67" i="4"/>
  <c r="AN67" i="4"/>
  <c r="AO67" i="4" s="1"/>
  <c r="AU49" i="4" s="1"/>
  <c r="O67" i="4"/>
  <c r="P67" i="4" s="1"/>
  <c r="U49" i="4" s="1"/>
  <c r="BN66" i="4"/>
  <c r="BM66" i="4"/>
  <c r="AN66" i="4"/>
  <c r="O66" i="4"/>
  <c r="BO65" i="4"/>
  <c r="BN65" i="4"/>
  <c r="BM65" i="4"/>
  <c r="BO70" i="4" s="1"/>
  <c r="AN65" i="4"/>
  <c r="AO70" i="4" s="1"/>
  <c r="AU52" i="4" s="1"/>
  <c r="O65" i="4"/>
  <c r="BO64" i="4"/>
  <c r="BN64" i="4"/>
  <c r="BM64" i="4"/>
  <c r="AP64" i="4"/>
  <c r="AN64" i="4"/>
  <c r="O64" i="4"/>
  <c r="BO63" i="4"/>
  <c r="BN63" i="4"/>
  <c r="BM63" i="4"/>
  <c r="AN63" i="4"/>
  <c r="O63" i="4"/>
  <c r="BN62" i="4"/>
  <c r="BT44" i="4" s="1"/>
  <c r="BM62" i="4"/>
  <c r="BO68" i="4" s="1"/>
  <c r="AP62" i="4"/>
  <c r="AN62" i="4"/>
  <c r="O62" i="4"/>
  <c r="P62" i="4" s="1"/>
  <c r="BO61" i="4"/>
  <c r="BN61" i="4"/>
  <c r="BM61" i="4"/>
  <c r="AP61" i="4"/>
  <c r="AN61" i="4"/>
  <c r="O61" i="4"/>
  <c r="P61" i="4" s="1"/>
  <c r="BO60" i="4"/>
  <c r="BN60" i="4"/>
  <c r="BT42" i="4" s="1"/>
  <c r="BM60" i="4"/>
  <c r="AP60" i="4"/>
  <c r="AN60" i="4"/>
  <c r="O60" i="4"/>
  <c r="P60" i="4" s="1"/>
  <c r="U42" i="4" s="1"/>
  <c r="BO59" i="4"/>
  <c r="BN59" i="4"/>
  <c r="BM59" i="4"/>
  <c r="BO67" i="4" s="1"/>
  <c r="AP59" i="4"/>
  <c r="AN59" i="4"/>
  <c r="AP67" i="4" s="1"/>
  <c r="AT31" i="4" s="1"/>
  <c r="O59" i="4"/>
  <c r="P59" i="4" s="1"/>
  <c r="BO58" i="4"/>
  <c r="BN58" i="4"/>
  <c r="BT40" i="4" s="1"/>
  <c r="BM58" i="4"/>
  <c r="BO62" i="4" s="1"/>
  <c r="AP58" i="4"/>
  <c r="AN58" i="4"/>
  <c r="O58" i="4"/>
  <c r="P58" i="4" s="1"/>
  <c r="U40" i="4" s="1"/>
  <c r="BN57" i="4"/>
  <c r="BM57" i="4"/>
  <c r="BO57" i="4" s="1"/>
  <c r="AN57" i="4"/>
  <c r="O57" i="4"/>
  <c r="P57" i="4" s="1"/>
  <c r="BN53" i="4"/>
  <c r="BS53" i="4" s="1"/>
  <c r="BM53" i="4"/>
  <c r="BO53" i="4" s="1"/>
  <c r="AW53" i="4"/>
  <c r="AN53" i="4"/>
  <c r="BT52" i="4"/>
  <c r="BM52" i="4"/>
  <c r="AV52" i="4"/>
  <c r="AN52" i="4"/>
  <c r="U52" i="4"/>
  <c r="BM51" i="4"/>
  <c r="AW51" i="4"/>
  <c r="AP51" i="4"/>
  <c r="AS33" i="4" s="1"/>
  <c r="AN51" i="4"/>
  <c r="BT50" i="4"/>
  <c r="BM50" i="4"/>
  <c r="BO51" i="4" s="1"/>
  <c r="AV50" i="4"/>
  <c r="AN50" i="4"/>
  <c r="BS49" i="4"/>
  <c r="BN49" i="4"/>
  <c r="BM49" i="4"/>
  <c r="AW49" i="4"/>
  <c r="AN49" i="4"/>
  <c r="BT48" i="4"/>
  <c r="BM48" i="4"/>
  <c r="AP48" i="4"/>
  <c r="AN48" i="4"/>
  <c r="O48" i="4"/>
  <c r="BT47" i="4"/>
  <c r="BM47" i="4"/>
  <c r="AN47" i="4"/>
  <c r="AP52" i="4" s="1"/>
  <c r="AS34" i="4" s="1"/>
  <c r="O47" i="4"/>
  <c r="BT46" i="4"/>
  <c r="BO46" i="4"/>
  <c r="BM46" i="4"/>
  <c r="AO46" i="4"/>
  <c r="AT46" i="4" s="1"/>
  <c r="AN46" i="4"/>
  <c r="AP47" i="4" s="1"/>
  <c r="O46" i="4"/>
  <c r="BT45" i="4"/>
  <c r="BO45" i="4"/>
  <c r="BR27" i="4" s="1"/>
  <c r="BM45" i="4"/>
  <c r="AN45" i="4"/>
  <c r="O45" i="4"/>
  <c r="BM44" i="4"/>
  <c r="AV44" i="4"/>
  <c r="AT44" i="4"/>
  <c r="AO44" i="4"/>
  <c r="AN44" i="4"/>
  <c r="AP50" i="4" s="1"/>
  <c r="U44" i="4"/>
  <c r="O44" i="4"/>
  <c r="BT43" i="4"/>
  <c r="BO43" i="4"/>
  <c r="BN43" i="4"/>
  <c r="BS43" i="4" s="1"/>
  <c r="BM43" i="4"/>
  <c r="AW43" i="4"/>
  <c r="AV43" i="4"/>
  <c r="AP43" i="4"/>
  <c r="AN43" i="4"/>
  <c r="U43" i="4"/>
  <c r="O43" i="4"/>
  <c r="P43" i="4" s="1"/>
  <c r="T43" i="4" s="1"/>
  <c r="BS42" i="4"/>
  <c r="BO42" i="4"/>
  <c r="BN42" i="4"/>
  <c r="BM42" i="4"/>
  <c r="AV42" i="4"/>
  <c r="AP42" i="4"/>
  <c r="AN42" i="4"/>
  <c r="T42" i="4"/>
  <c r="O42" i="4"/>
  <c r="P42" i="4" s="1"/>
  <c r="BT41" i="4"/>
  <c r="BO41" i="4"/>
  <c r="BN41" i="4"/>
  <c r="BS41" i="4" s="1"/>
  <c r="BM41" i="4"/>
  <c r="BO49" i="4" s="1"/>
  <c r="AW41" i="4"/>
  <c r="AV41" i="4"/>
  <c r="AP41" i="4"/>
  <c r="AN41" i="4"/>
  <c r="U41" i="4"/>
  <c r="O41" i="4"/>
  <c r="P41" i="4" s="1"/>
  <c r="T41" i="4" s="1"/>
  <c r="BO40" i="4"/>
  <c r="BN40" i="4"/>
  <c r="BS40" i="4" s="1"/>
  <c r="BM40" i="4"/>
  <c r="BN46" i="4" s="1"/>
  <c r="BS46" i="4" s="1"/>
  <c r="AW40" i="4"/>
  <c r="AV40" i="4"/>
  <c r="AP40" i="4"/>
  <c r="AN40" i="4"/>
  <c r="AP44" i="4" s="1"/>
  <c r="O40" i="4"/>
  <c r="BT39" i="4"/>
  <c r="BO39" i="4"/>
  <c r="BN39" i="4"/>
  <c r="BS39" i="4" s="1"/>
  <c r="BM39" i="4"/>
  <c r="AW39" i="4"/>
  <c r="AV39" i="4"/>
  <c r="AN39" i="4"/>
  <c r="U39" i="4"/>
  <c r="R39" i="4"/>
  <c r="O39" i="4"/>
  <c r="P39" i="4" s="1"/>
  <c r="T39" i="4" s="1"/>
  <c r="BS35" i="4"/>
  <c r="BR35" i="4"/>
  <c r="BQ35" i="4"/>
  <c r="BM35" i="4"/>
  <c r="AV35" i="4"/>
  <c r="AU35" i="4"/>
  <c r="AT35" i="4"/>
  <c r="AQ35" i="4"/>
  <c r="AN35" i="4"/>
  <c r="W35" i="4"/>
  <c r="U35" i="4"/>
  <c r="O35" i="4"/>
  <c r="P35" i="4" s="1"/>
  <c r="S53" i="4" s="1"/>
  <c r="BS34" i="4"/>
  <c r="BQ34" i="4"/>
  <c r="BM34" i="4"/>
  <c r="AV34" i="4"/>
  <c r="AU34" i="4"/>
  <c r="AN34" i="4"/>
  <c r="W34" i="4"/>
  <c r="V34" i="4"/>
  <c r="U34" i="4"/>
  <c r="O34" i="4"/>
  <c r="P34" i="4" s="1"/>
  <c r="S52" i="4" s="1"/>
  <c r="BS33" i="4"/>
  <c r="BR33" i="4"/>
  <c r="BQ33" i="4"/>
  <c r="BN33" i="4"/>
  <c r="BR51" i="4" s="1"/>
  <c r="BM33" i="4"/>
  <c r="AV33" i="4"/>
  <c r="AU33" i="4"/>
  <c r="AT33" i="4"/>
  <c r="AN33" i="4"/>
  <c r="U33" i="4"/>
  <c r="O33" i="4"/>
  <c r="P33" i="4" s="1"/>
  <c r="S51" i="4" s="1"/>
  <c r="BS32" i="4"/>
  <c r="BQ32" i="4"/>
  <c r="BM32" i="4"/>
  <c r="AU32" i="4"/>
  <c r="AT32" i="4"/>
  <c r="AS32" i="4"/>
  <c r="AN32" i="4"/>
  <c r="W32" i="4"/>
  <c r="V32" i="4"/>
  <c r="O32" i="4"/>
  <c r="P32" i="4" s="1"/>
  <c r="S50" i="4" s="1"/>
  <c r="BS31" i="4"/>
  <c r="BR31" i="4"/>
  <c r="BM31" i="4"/>
  <c r="AV31" i="4"/>
  <c r="AU31" i="4"/>
  <c r="AN31" i="4"/>
  <c r="U31" i="4"/>
  <c r="S31" i="4"/>
  <c r="P31" i="4"/>
  <c r="S49" i="4" s="1"/>
  <c r="O31" i="4"/>
  <c r="BS30" i="4"/>
  <c r="BQ30" i="4"/>
  <c r="BM30" i="4"/>
  <c r="AV30" i="4"/>
  <c r="AU30" i="4"/>
  <c r="AS30" i="4"/>
  <c r="AR30" i="4"/>
  <c r="AO30" i="4"/>
  <c r="AS48" i="4" s="1"/>
  <c r="AN30" i="4"/>
  <c r="U30" i="4"/>
  <c r="T30" i="4"/>
  <c r="O30" i="4"/>
  <c r="BS29" i="4"/>
  <c r="BQ29" i="4"/>
  <c r="BM29" i="4"/>
  <c r="AV29" i="4"/>
  <c r="AU29" i="4"/>
  <c r="AS29" i="4"/>
  <c r="AN29" i="4"/>
  <c r="U29" i="4"/>
  <c r="T29" i="4"/>
  <c r="S29" i="4"/>
  <c r="P29" i="4"/>
  <c r="S47" i="4" s="1"/>
  <c r="O29" i="4"/>
  <c r="BS28" i="4"/>
  <c r="BR28" i="4"/>
  <c r="BM28" i="4"/>
  <c r="AU28" i="4"/>
  <c r="AT28" i="4"/>
  <c r="AR28" i="4"/>
  <c r="AO28" i="4"/>
  <c r="AS46" i="4" s="1"/>
  <c r="AN28" i="4"/>
  <c r="U28" i="4"/>
  <c r="T28" i="4"/>
  <c r="O28" i="4"/>
  <c r="P28" i="4" s="1"/>
  <c r="S46" i="4" s="1"/>
  <c r="BS27" i="4"/>
  <c r="BQ27" i="4"/>
  <c r="BM27" i="4"/>
  <c r="AV27" i="4"/>
  <c r="AU27" i="4"/>
  <c r="AN27" i="4"/>
  <c r="AO27" i="4" s="1"/>
  <c r="AS45" i="4" s="1"/>
  <c r="U27" i="4"/>
  <c r="T27" i="4"/>
  <c r="S27" i="4"/>
  <c r="P27" i="4"/>
  <c r="S45" i="4" s="1"/>
  <c r="O27" i="4"/>
  <c r="BS26" i="4"/>
  <c r="BM26" i="4"/>
  <c r="BN29" i="4" s="1"/>
  <c r="BR47" i="4" s="1"/>
  <c r="AV26" i="4"/>
  <c r="AU26" i="4"/>
  <c r="AT26" i="4"/>
  <c r="AS26" i="4"/>
  <c r="AO26" i="4"/>
  <c r="AS44" i="4" s="1"/>
  <c r="AN26" i="4"/>
  <c r="AR26" i="4" s="1"/>
  <c r="U26" i="4"/>
  <c r="S26" i="4"/>
  <c r="P26" i="4"/>
  <c r="S44" i="4" s="1"/>
  <c r="O26" i="4"/>
  <c r="BS25" i="4"/>
  <c r="BR25" i="4"/>
  <c r="BP25" i="4"/>
  <c r="BM25" i="4"/>
  <c r="BQ25" i="4" s="1"/>
  <c r="AV25" i="4"/>
  <c r="AU25" i="4"/>
  <c r="AT25" i="4"/>
  <c r="AS25" i="4"/>
  <c r="AR25" i="4"/>
  <c r="AQ25" i="4"/>
  <c r="AN25" i="4"/>
  <c r="U25" i="4"/>
  <c r="T25" i="4"/>
  <c r="O25" i="4"/>
  <c r="S25" i="4" s="1"/>
  <c r="BS24" i="4"/>
  <c r="BR24" i="4"/>
  <c r="BQ24" i="4"/>
  <c r="BN24" i="4"/>
  <c r="BR42" i="4" s="1"/>
  <c r="BM24" i="4"/>
  <c r="AU24" i="4"/>
  <c r="AT24" i="4"/>
  <c r="AS24" i="4"/>
  <c r="AN24" i="4"/>
  <c r="AR24" i="4" s="1"/>
  <c r="U24" i="4"/>
  <c r="T24" i="4"/>
  <c r="S24" i="4"/>
  <c r="P24" i="4"/>
  <c r="S42" i="4" s="1"/>
  <c r="O24" i="4"/>
  <c r="BS23" i="4"/>
  <c r="BR23" i="4"/>
  <c r="BM23" i="4"/>
  <c r="AV23" i="4"/>
  <c r="AU23" i="4"/>
  <c r="AT23" i="4"/>
  <c r="AS23" i="4"/>
  <c r="AN23" i="4"/>
  <c r="AR23" i="4" s="1"/>
  <c r="U23" i="4"/>
  <c r="T23" i="4"/>
  <c r="S23" i="4"/>
  <c r="R23" i="4"/>
  <c r="O23" i="4"/>
  <c r="P23" i="4" s="1"/>
  <c r="S41" i="4" s="1"/>
  <c r="BS22" i="4"/>
  <c r="BR22" i="4"/>
  <c r="BQ22" i="4"/>
  <c r="BM22" i="4"/>
  <c r="AV22" i="4"/>
  <c r="AU22" i="4"/>
  <c r="AT22" i="4"/>
  <c r="AS22" i="4"/>
  <c r="AN22" i="4"/>
  <c r="AO22" i="4" s="1"/>
  <c r="AS40" i="4" s="1"/>
  <c r="U22" i="4"/>
  <c r="S22" i="4"/>
  <c r="P22" i="4"/>
  <c r="S40" i="4" s="1"/>
  <c r="O22" i="4"/>
  <c r="BS21" i="4"/>
  <c r="BR21" i="4"/>
  <c r="BN21" i="4"/>
  <c r="BR39" i="4" s="1"/>
  <c r="BM21" i="4"/>
  <c r="BQ21" i="4" s="1"/>
  <c r="AV21" i="4"/>
  <c r="AU21" i="4"/>
  <c r="AR21" i="4"/>
  <c r="AN21" i="4"/>
  <c r="AO25" i="4" s="1"/>
  <c r="AS43" i="4" s="1"/>
  <c r="U21" i="4"/>
  <c r="T21" i="4"/>
  <c r="S21" i="4"/>
  <c r="P21" i="4"/>
  <c r="S39" i="4" s="1"/>
  <c r="O21" i="4"/>
  <c r="BM17" i="4"/>
  <c r="BP35" i="4" s="1"/>
  <c r="AN17" i="4"/>
  <c r="O17" i="4"/>
  <c r="P17" i="4" s="1"/>
  <c r="R53" i="4" s="1"/>
  <c r="BM16" i="4"/>
  <c r="AN16" i="4"/>
  <c r="O16" i="4"/>
  <c r="P16" i="4" s="1"/>
  <c r="BM15" i="4"/>
  <c r="BP33" i="4" s="1"/>
  <c r="AN15" i="4"/>
  <c r="AQ33" i="4" s="1"/>
  <c r="P15" i="4"/>
  <c r="R51" i="4" s="1"/>
  <c r="O15" i="4"/>
  <c r="R33" i="4" s="1"/>
  <c r="BM14" i="4"/>
  <c r="BP32" i="4" s="1"/>
  <c r="AN14" i="4"/>
  <c r="AQ32" i="4" s="1"/>
  <c r="O14" i="4"/>
  <c r="R32" i="4" s="1"/>
  <c r="BM13" i="4"/>
  <c r="BP31" i="4" s="1"/>
  <c r="AN13" i="4"/>
  <c r="AQ31" i="4" s="1"/>
  <c r="P13" i="4"/>
  <c r="R49" i="4" s="1"/>
  <c r="O13" i="4"/>
  <c r="R31" i="4" s="1"/>
  <c r="BM12" i="4"/>
  <c r="BP30" i="4" s="1"/>
  <c r="AO12" i="4"/>
  <c r="AN12" i="4"/>
  <c r="AQ30" i="4" s="1"/>
  <c r="O12" i="4"/>
  <c r="R30" i="4" s="1"/>
  <c r="BN11" i="4"/>
  <c r="BQ47" i="4" s="1"/>
  <c r="BM11" i="4"/>
  <c r="BP29" i="4" s="1"/>
  <c r="AN11" i="4"/>
  <c r="AO11" i="4" s="1"/>
  <c r="O11" i="4"/>
  <c r="R29" i="4" s="1"/>
  <c r="BM10" i="4"/>
  <c r="BP28" i="4" s="1"/>
  <c r="AO10" i="4"/>
  <c r="AR46" i="4" s="1"/>
  <c r="AN10" i="4"/>
  <c r="AQ28" i="4" s="1"/>
  <c r="O10" i="4"/>
  <c r="P10" i="4" s="1"/>
  <c r="BM9" i="4"/>
  <c r="BP27" i="4" s="1"/>
  <c r="AN9" i="4"/>
  <c r="AQ27" i="4" s="1"/>
  <c r="O9" i="4"/>
  <c r="R27" i="4" s="1"/>
  <c r="BM8" i="4"/>
  <c r="BP26" i="4" s="1"/>
  <c r="AO8" i="4"/>
  <c r="AR44" i="4" s="1"/>
  <c r="AN8" i="4"/>
  <c r="AQ26" i="4" s="1"/>
  <c r="O8" i="4"/>
  <c r="R26" i="4" s="1"/>
  <c r="BN7" i="4"/>
  <c r="BM7" i="4"/>
  <c r="AN7" i="4"/>
  <c r="AO7" i="4" s="1"/>
  <c r="P7" i="4"/>
  <c r="O7" i="4"/>
  <c r="R25" i="4" s="1"/>
  <c r="BM6" i="4"/>
  <c r="BP24" i="4" s="1"/>
  <c r="AO6" i="4"/>
  <c r="AR42" i="4" s="1"/>
  <c r="AN6" i="4"/>
  <c r="AQ24" i="4" s="1"/>
  <c r="O6" i="4"/>
  <c r="R24" i="4" s="1"/>
  <c r="BN5" i="4"/>
  <c r="BM5" i="4"/>
  <c r="BP23" i="4" s="1"/>
  <c r="AN5" i="4"/>
  <c r="AQ23" i="4" s="1"/>
  <c r="P5" i="4"/>
  <c r="R41" i="4" s="1"/>
  <c r="O5" i="4"/>
  <c r="BM4" i="4"/>
  <c r="BN4" i="4" s="1"/>
  <c r="AN4" i="4"/>
  <c r="AQ22" i="4" s="1"/>
  <c r="O4" i="4"/>
  <c r="R22" i="4" s="1"/>
  <c r="BN3" i="4"/>
  <c r="BQ3" i="4" s="1"/>
  <c r="BM3" i="4"/>
  <c r="BP21" i="4" s="1"/>
  <c r="AN3" i="4"/>
  <c r="AQ21" i="4" s="1"/>
  <c r="S3" i="4"/>
  <c r="P3" i="4"/>
  <c r="R3" i="4" s="1"/>
  <c r="T3" i="4" s="1"/>
  <c r="O3" i="4"/>
  <c r="R21" i="4" s="1"/>
  <c r="P3" i="3"/>
  <c r="CI3" i="3" s="1"/>
  <c r="AG3" i="3"/>
  <c r="AX3" i="3"/>
  <c r="BO3" i="3"/>
  <c r="CF3" i="3"/>
  <c r="CQ3" i="3" s="1"/>
  <c r="CK3" i="3"/>
  <c r="CL3" i="3"/>
  <c r="CM3" i="3"/>
  <c r="CO3" i="3"/>
  <c r="DA5" i="3" s="1"/>
  <c r="P4" i="3"/>
  <c r="AG4" i="3"/>
  <c r="AX4" i="3"/>
  <c r="CM4" i="3" s="1"/>
  <c r="BO4" i="3"/>
  <c r="CF4" i="3"/>
  <c r="CI4" i="3"/>
  <c r="CJ4" i="3"/>
  <c r="CK4" i="3"/>
  <c r="CN4" i="3"/>
  <c r="CO4" i="3"/>
  <c r="DA4" i="3" s="1"/>
  <c r="CQ4" i="3"/>
  <c r="CR4" i="3"/>
  <c r="P5" i="3"/>
  <c r="AG5" i="3"/>
  <c r="CK5" i="3" s="1"/>
  <c r="AX5" i="3"/>
  <c r="BO5" i="3"/>
  <c r="CF5" i="3"/>
  <c r="CI5" i="3"/>
  <c r="CM5" i="3"/>
  <c r="CY5" i="3" s="1"/>
  <c r="CN5" i="3"/>
  <c r="CO5" i="3"/>
  <c r="CQ5" i="3"/>
  <c r="P6" i="3"/>
  <c r="AG6" i="3"/>
  <c r="AX6" i="3"/>
  <c r="CM6" i="3" s="1"/>
  <c r="CY6" i="3" s="1"/>
  <c r="CY11" i="3" s="1"/>
  <c r="BO6" i="3"/>
  <c r="CF6" i="3"/>
  <c r="CI6" i="3"/>
  <c r="CJ6" i="3"/>
  <c r="CK6" i="3"/>
  <c r="CN6" i="3"/>
  <c r="CO6" i="3"/>
  <c r="CQ6" i="3"/>
  <c r="CR6" i="3"/>
  <c r="CS6" i="3"/>
  <c r="P7" i="3"/>
  <c r="CI7" i="3" s="1"/>
  <c r="AG7" i="3"/>
  <c r="AX7" i="3"/>
  <c r="BO7" i="3"/>
  <c r="CF7" i="3"/>
  <c r="CQ7" i="3" s="1"/>
  <c r="CK7" i="3"/>
  <c r="CM7" i="3"/>
  <c r="CO7" i="3"/>
  <c r="DA7" i="3" s="1"/>
  <c r="CS7" i="3"/>
  <c r="P8" i="3"/>
  <c r="CI8" i="3" s="1"/>
  <c r="CU8" i="3" s="1"/>
  <c r="AG8" i="3"/>
  <c r="CK8" i="3" s="1"/>
  <c r="CW8" i="3" s="1"/>
  <c r="AX8" i="3"/>
  <c r="BO8" i="3"/>
  <c r="CF8" i="3"/>
  <c r="CL8" i="3"/>
  <c r="CN8" i="3"/>
  <c r="CO8" i="3"/>
  <c r="CQ8" i="3"/>
  <c r="DA8" i="3"/>
  <c r="DA12" i="3" s="1"/>
  <c r="P9" i="3"/>
  <c r="CJ3" i="3" s="1"/>
  <c r="AG9" i="3"/>
  <c r="AX9" i="3"/>
  <c r="BO9" i="3"/>
  <c r="CP8" i="3" s="1"/>
  <c r="CF9" i="3"/>
  <c r="CR5" i="3" s="1"/>
  <c r="P10" i="3"/>
  <c r="AG10" i="3"/>
  <c r="CL4" i="3" s="1"/>
  <c r="AX10" i="3"/>
  <c r="CN7" i="3" s="1"/>
  <c r="BO10" i="3"/>
  <c r="CP7" i="3" s="1"/>
  <c r="CF10" i="3"/>
  <c r="P11" i="3"/>
  <c r="CJ5" i="3" s="1"/>
  <c r="CV5" i="3" s="1"/>
  <c r="AG11" i="3"/>
  <c r="CL5" i="3" s="1"/>
  <c r="CX5" i="3" s="1"/>
  <c r="AX11" i="3"/>
  <c r="BO11" i="3"/>
  <c r="CP6" i="3" s="1"/>
  <c r="CF11" i="3"/>
  <c r="CR7" i="3" s="1"/>
  <c r="P12" i="3"/>
  <c r="AG12" i="3"/>
  <c r="CL6" i="3" s="1"/>
  <c r="AX12" i="3"/>
  <c r="BO12" i="3"/>
  <c r="CP5" i="3" s="1"/>
  <c r="CF12" i="3"/>
  <c r="CR8" i="3" s="1"/>
  <c r="P13" i="3"/>
  <c r="CJ7" i="3" s="1"/>
  <c r="CV7" i="3" s="1"/>
  <c r="AG13" i="3"/>
  <c r="CL7" i="3" s="1"/>
  <c r="AX13" i="3"/>
  <c r="CN3" i="3" s="1"/>
  <c r="BO13" i="3"/>
  <c r="CP4" i="3" s="1"/>
  <c r="DB4" i="3" s="1"/>
  <c r="CF13" i="3"/>
  <c r="CR3" i="3" s="1"/>
  <c r="P14" i="3"/>
  <c r="CJ8" i="3" s="1"/>
  <c r="AG14" i="3"/>
  <c r="AX14" i="3"/>
  <c r="BO14" i="3"/>
  <c r="CP3" i="3" s="1"/>
  <c r="CF14" i="3"/>
  <c r="CF15" i="3"/>
  <c r="CS5" i="3" s="1"/>
  <c r="DE5" i="3" s="1"/>
  <c r="CF16" i="3"/>
  <c r="CF17" i="3"/>
  <c r="CF18" i="3"/>
  <c r="CS8" i="3" s="1"/>
  <c r="P30" i="3"/>
  <c r="AG30" i="3"/>
  <c r="AX30" i="3"/>
  <c r="BA30" i="3"/>
  <c r="BC30" i="3"/>
  <c r="BK31" i="3" s="1"/>
  <c r="BE30" i="3"/>
  <c r="P31" i="3"/>
  <c r="BA31" i="3" s="1"/>
  <c r="AG31" i="3"/>
  <c r="AX31" i="3"/>
  <c r="BE31" i="3" s="1"/>
  <c r="BC31" i="3"/>
  <c r="BD31" i="3"/>
  <c r="BF31" i="3"/>
  <c r="P32" i="3"/>
  <c r="AG32" i="3"/>
  <c r="AX32" i="3"/>
  <c r="BA32" i="3"/>
  <c r="BC32" i="3"/>
  <c r="BE32" i="3"/>
  <c r="P33" i="3"/>
  <c r="BA33" i="3" s="1"/>
  <c r="BI33" i="3" s="1"/>
  <c r="AG33" i="3"/>
  <c r="AX33" i="3"/>
  <c r="BE33" i="3" s="1"/>
  <c r="BB33" i="3"/>
  <c r="BC33" i="3"/>
  <c r="BK33" i="3" s="1"/>
  <c r="BD33" i="3"/>
  <c r="BF33" i="3"/>
  <c r="P34" i="3"/>
  <c r="AG34" i="3"/>
  <c r="AX34" i="3"/>
  <c r="BA34" i="3"/>
  <c r="BC34" i="3"/>
  <c r="BK34" i="3" s="1"/>
  <c r="BE34" i="3"/>
  <c r="P35" i="3"/>
  <c r="BA35" i="3" s="1"/>
  <c r="AG35" i="3"/>
  <c r="AX35" i="3"/>
  <c r="BE35" i="3" s="1"/>
  <c r="BM35" i="3" s="1"/>
  <c r="BC35" i="3"/>
  <c r="BD35" i="3"/>
  <c r="BF35" i="3"/>
  <c r="P36" i="3"/>
  <c r="BB30" i="3" s="1"/>
  <c r="AG36" i="3"/>
  <c r="AX36" i="3"/>
  <c r="P37" i="3"/>
  <c r="BB31" i="3" s="1"/>
  <c r="AG37" i="3"/>
  <c r="BD34" i="3" s="1"/>
  <c r="AX37" i="3"/>
  <c r="BF34" i="3" s="1"/>
  <c r="P38" i="3"/>
  <c r="BB32" i="3" s="1"/>
  <c r="AG38" i="3"/>
  <c r="BD32" i="3" s="1"/>
  <c r="AX38" i="3"/>
  <c r="P39" i="3"/>
  <c r="AG39" i="3"/>
  <c r="AX39" i="3"/>
  <c r="BF32" i="3" s="1"/>
  <c r="P40" i="3"/>
  <c r="BB34" i="3" s="1"/>
  <c r="BJ34" i="3" s="1"/>
  <c r="AG40" i="3"/>
  <c r="BD30" i="3" s="1"/>
  <c r="AX40" i="3"/>
  <c r="P41" i="3"/>
  <c r="BB35" i="3" s="1"/>
  <c r="AG41" i="3"/>
  <c r="AX41" i="3"/>
  <c r="BF30" i="3" s="1"/>
  <c r="P57" i="5" l="1"/>
  <c r="S57" i="5" s="1"/>
  <c r="P75" i="5"/>
  <c r="S75" i="5" s="1"/>
  <c r="P84" i="5"/>
  <c r="U76" i="5" s="1"/>
  <c r="P94" i="5"/>
  <c r="S94" i="5" s="1"/>
  <c r="P65" i="5"/>
  <c r="U57" i="5" s="1"/>
  <c r="P83" i="5"/>
  <c r="U75" i="5" s="1"/>
  <c r="P101" i="5"/>
  <c r="U93" i="5" s="1"/>
  <c r="P119" i="5"/>
  <c r="U111" i="5" s="1"/>
  <c r="P137" i="5"/>
  <c r="U129" i="5" s="1"/>
  <c r="P58" i="5"/>
  <c r="S58" i="5" s="1"/>
  <c r="P66" i="5"/>
  <c r="U58" i="5" s="1"/>
  <c r="P76" i="5"/>
  <c r="S76" i="5" s="1"/>
  <c r="P93" i="5"/>
  <c r="S93" i="5" s="1"/>
  <c r="P102" i="5"/>
  <c r="U94" i="5" s="1"/>
  <c r="P111" i="5"/>
  <c r="S111" i="5" s="1"/>
  <c r="P112" i="5"/>
  <c r="S112" i="5" s="1"/>
  <c r="P120" i="5"/>
  <c r="U112" i="5" s="1"/>
  <c r="P129" i="5"/>
  <c r="S129" i="5" s="1"/>
  <c r="P130" i="5"/>
  <c r="S130" i="5" s="1"/>
  <c r="P138" i="5"/>
  <c r="U130" i="5" s="1"/>
  <c r="P67" i="5"/>
  <c r="U59" i="5" s="1"/>
  <c r="P85" i="5"/>
  <c r="U77" i="5" s="1"/>
  <c r="P103" i="5"/>
  <c r="U95" i="5" s="1"/>
  <c r="P121" i="5"/>
  <c r="U113" i="5" s="1"/>
  <c r="P139" i="5"/>
  <c r="U131" i="5" s="1"/>
  <c r="P53" i="5"/>
  <c r="V41" i="5" s="1"/>
  <c r="P59" i="5"/>
  <c r="S59" i="5" s="1"/>
  <c r="P63" i="5"/>
  <c r="T59" i="5" s="1"/>
  <c r="P71" i="5"/>
  <c r="V59" i="5" s="1"/>
  <c r="P77" i="5"/>
  <c r="S77" i="5" s="1"/>
  <c r="P81" i="5"/>
  <c r="T77" i="5" s="1"/>
  <c r="P89" i="5"/>
  <c r="V77" i="5" s="1"/>
  <c r="P95" i="5"/>
  <c r="S95" i="5" s="1"/>
  <c r="P99" i="5"/>
  <c r="T95" i="5" s="1"/>
  <c r="P107" i="5"/>
  <c r="V95" i="5" s="1"/>
  <c r="P113" i="5"/>
  <c r="S113" i="5" s="1"/>
  <c r="P117" i="5"/>
  <c r="T113" i="5" s="1"/>
  <c r="P125" i="5"/>
  <c r="V113" i="5" s="1"/>
  <c r="P131" i="5"/>
  <c r="S131" i="5" s="1"/>
  <c r="P135" i="5"/>
  <c r="T131" i="5" s="1"/>
  <c r="P143" i="5"/>
  <c r="V131" i="5" s="1"/>
  <c r="AR43" i="4"/>
  <c r="R46" i="4"/>
  <c r="X24" i="4"/>
  <c r="X25" i="4"/>
  <c r="X23" i="4"/>
  <c r="BQ40" i="4"/>
  <c r="BP4" i="4"/>
  <c r="BR4" i="4" s="1"/>
  <c r="BQ4" i="4"/>
  <c r="R52" i="4"/>
  <c r="R7" i="4"/>
  <c r="T7" i="4" s="1"/>
  <c r="AR47" i="4"/>
  <c r="BT35" i="4"/>
  <c r="BN27" i="4"/>
  <c r="BR45" i="4" s="1"/>
  <c r="AR29" i="4"/>
  <c r="AO29" i="4"/>
  <c r="AS47" i="4" s="1"/>
  <c r="P9" i="4"/>
  <c r="BQ43" i="4"/>
  <c r="AO57" i="4"/>
  <c r="AU39" i="4" s="1"/>
  <c r="AP57" i="4"/>
  <c r="AT21" i="4" s="1"/>
  <c r="P68" i="4"/>
  <c r="U50" i="4" s="1"/>
  <c r="U32" i="4"/>
  <c r="P75" i="4"/>
  <c r="V49" i="4" s="1"/>
  <c r="V31" i="4"/>
  <c r="P77" i="4"/>
  <c r="V51" i="4" s="1"/>
  <c r="V33" i="4"/>
  <c r="P79" i="4"/>
  <c r="V53" i="4" s="1"/>
  <c r="V35" i="4"/>
  <c r="P82" i="4"/>
  <c r="W49" i="4" s="1"/>
  <c r="W31" i="4"/>
  <c r="P84" i="4"/>
  <c r="W51" i="4" s="1"/>
  <c r="P86" i="4"/>
  <c r="W53" i="4" s="1"/>
  <c r="AO96" i="4"/>
  <c r="AW42" i="4" s="1"/>
  <c r="AV24" i="4"/>
  <c r="AO104" i="4"/>
  <c r="AW50" i="4" s="1"/>
  <c r="AV32" i="4"/>
  <c r="BP3" i="4"/>
  <c r="BR3" i="4" s="1"/>
  <c r="P4" i="4"/>
  <c r="R5" i="4"/>
  <c r="T5" i="4" s="1"/>
  <c r="AO5" i="4"/>
  <c r="BN6" i="4"/>
  <c r="P8" i="4"/>
  <c r="AW30" i="4"/>
  <c r="AO9" i="4"/>
  <c r="BN10" i="4"/>
  <c r="P12" i="4"/>
  <c r="AO13" i="4"/>
  <c r="BN13" i="4"/>
  <c r="P14" i="4"/>
  <c r="BN16" i="4"/>
  <c r="BP34" i="4"/>
  <c r="AO17" i="4"/>
  <c r="BN17" i="4"/>
  <c r="BN22" i="4"/>
  <c r="BR40" i="4" s="1"/>
  <c r="BN23" i="4"/>
  <c r="BP5" i="4" s="1"/>
  <c r="BR5" i="4" s="1"/>
  <c r="AO24" i="4"/>
  <c r="AS42" i="4" s="1"/>
  <c r="P25" i="4"/>
  <c r="BN26" i="4"/>
  <c r="BR44" i="4" s="1"/>
  <c r="AV28" i="4"/>
  <c r="AQ29" i="4"/>
  <c r="AW29" i="4" s="1"/>
  <c r="AO32" i="4"/>
  <c r="AS50" i="4" s="1"/>
  <c r="W33" i="4"/>
  <c r="R34" i="4"/>
  <c r="AO34" i="4"/>
  <c r="AS52" i="4" s="1"/>
  <c r="AO35" i="4"/>
  <c r="AS53" i="4" s="1"/>
  <c r="BQ39" i="4"/>
  <c r="AO50" i="4"/>
  <c r="AT50" i="4" s="1"/>
  <c r="AP49" i="4"/>
  <c r="AS31" i="4" s="1"/>
  <c r="BQ41" i="4"/>
  <c r="AO40" i="4"/>
  <c r="AT40" i="4" s="1"/>
  <c r="BN47" i="4"/>
  <c r="BS47" i="4" s="1"/>
  <c r="BO47" i="4"/>
  <c r="BR29" i="4" s="1"/>
  <c r="AR48" i="4"/>
  <c r="AO49" i="4"/>
  <c r="AT49" i="4" s="1"/>
  <c r="AP46" i="4"/>
  <c r="AS28" i="4" s="1"/>
  <c r="AW28" i="4" s="1"/>
  <c r="AO52" i="4"/>
  <c r="AT52" i="4" s="1"/>
  <c r="AO59" i="4"/>
  <c r="AU41" i="4" s="1"/>
  <c r="AO4" i="4"/>
  <c r="S5" i="4"/>
  <c r="P11" i="4"/>
  <c r="BQ11" i="4"/>
  <c r="AO14" i="4"/>
  <c r="BN14" i="4"/>
  <c r="AO16" i="4"/>
  <c r="AR22" i="4"/>
  <c r="BP22" i="4"/>
  <c r="BT22" i="4"/>
  <c r="AO23" i="4"/>
  <c r="AS41" i="4" s="1"/>
  <c r="BQ26" i="4"/>
  <c r="BT29" i="4" s="1"/>
  <c r="AR27" i="4"/>
  <c r="AW27" i="4"/>
  <c r="R28" i="4"/>
  <c r="BN28" i="4"/>
  <c r="BR46" i="4" s="1"/>
  <c r="BQ28" i="4"/>
  <c r="BT28" i="4"/>
  <c r="S30" i="4"/>
  <c r="X30" i="4" s="1"/>
  <c r="P30" i="4"/>
  <c r="S48" i="4" s="1"/>
  <c r="BN30" i="4"/>
  <c r="BR48" i="4" s="1"/>
  <c r="AR31" i="4"/>
  <c r="AW35" i="4" s="1"/>
  <c r="AO31" i="4"/>
  <c r="AS49" i="4" s="1"/>
  <c r="BQ31" i="4"/>
  <c r="BT33" i="4" s="1"/>
  <c r="BN31" i="4"/>
  <c r="BR49" i="4" s="1"/>
  <c r="AO33" i="4"/>
  <c r="AS51" i="4" s="1"/>
  <c r="AQ34" i="4"/>
  <c r="BN34" i="4"/>
  <c r="BR52" i="4" s="1"/>
  <c r="R35" i="4"/>
  <c r="X35" i="4" s="1"/>
  <c r="AO42" i="4"/>
  <c r="AT42" i="4" s="1"/>
  <c r="AP39" i="4"/>
  <c r="AS21" i="4" s="1"/>
  <c r="AW24" i="4" s="1"/>
  <c r="AO43" i="4"/>
  <c r="AT43" i="4" s="1"/>
  <c r="AO41" i="4"/>
  <c r="AT41" i="4" s="1"/>
  <c r="AO39" i="4"/>
  <c r="AT39" i="4" s="1"/>
  <c r="R43" i="4"/>
  <c r="P45" i="4"/>
  <c r="T45" i="4" s="1"/>
  <c r="T26" i="4"/>
  <c r="X28" i="4" s="1"/>
  <c r="P48" i="4"/>
  <c r="T48" i="4" s="1"/>
  <c r="P47" i="4"/>
  <c r="T47" i="4" s="1"/>
  <c r="P44" i="4"/>
  <c r="T44" i="4" s="1"/>
  <c r="P46" i="4"/>
  <c r="T46" i="4" s="1"/>
  <c r="AO51" i="4"/>
  <c r="AT51" i="4" s="1"/>
  <c r="AO65" i="4"/>
  <c r="AU47" i="4" s="1"/>
  <c r="AP65" i="4"/>
  <c r="AT29" i="4" s="1"/>
  <c r="AP45" i="4"/>
  <c r="AS27" i="4" s="1"/>
  <c r="AO45" i="4"/>
  <c r="AT45" i="4" s="1"/>
  <c r="AW25" i="4"/>
  <c r="BN9" i="4"/>
  <c r="AO3" i="4"/>
  <c r="BT24" i="4"/>
  <c r="P6" i="4"/>
  <c r="AQ8" i="4"/>
  <c r="AS8" i="4" s="1"/>
  <c r="BN8" i="4"/>
  <c r="BN12" i="4"/>
  <c r="X33" i="4"/>
  <c r="AO15" i="4"/>
  <c r="BN15" i="4"/>
  <c r="AO21" i="4"/>
  <c r="AS39" i="4" s="1"/>
  <c r="AW22" i="4"/>
  <c r="BQ23" i="4"/>
  <c r="BT23" i="4" s="1"/>
  <c r="BN25" i="4"/>
  <c r="BR43" i="4" s="1"/>
  <c r="BT25" i="4"/>
  <c r="S28" i="4"/>
  <c r="BN32" i="4"/>
  <c r="BR50" i="4" s="1"/>
  <c r="BN35" i="4"/>
  <c r="BR53" i="4" s="1"/>
  <c r="T22" i="4"/>
  <c r="X22" i="4" s="1"/>
  <c r="P40" i="4"/>
  <c r="T40" i="4" s="1"/>
  <c r="S32" i="4"/>
  <c r="X32" i="4" s="1"/>
  <c r="AR32" i="4"/>
  <c r="S33" i="4"/>
  <c r="AR33" i="4"/>
  <c r="S34" i="4"/>
  <c r="X34" i="4" s="1"/>
  <c r="AR34" i="4"/>
  <c r="S35" i="4"/>
  <c r="AR35" i="4"/>
  <c r="BN45" i="4"/>
  <c r="BS45" i="4" s="1"/>
  <c r="AO47" i="4"/>
  <c r="AT47" i="4" s="1"/>
  <c r="BN52" i="4"/>
  <c r="BS52" i="4" s="1"/>
  <c r="BN51" i="4"/>
  <c r="BS51" i="4" s="1"/>
  <c r="BO52" i="4"/>
  <c r="BR34" i="4" s="1"/>
  <c r="BT34" i="4" s="1"/>
  <c r="AO58" i="4"/>
  <c r="AU40" i="4" s="1"/>
  <c r="AO68" i="4"/>
  <c r="AU50" i="4" s="1"/>
  <c r="AO62" i="4"/>
  <c r="P63" i="4"/>
  <c r="U45" i="4" s="1"/>
  <c r="P65" i="4"/>
  <c r="U47" i="4" s="1"/>
  <c r="AO69" i="4"/>
  <c r="AU51" i="4" s="1"/>
  <c r="P69" i="4"/>
  <c r="AO82" i="4"/>
  <c r="AV46" i="4" s="1"/>
  <c r="AO84" i="4"/>
  <c r="AV48" i="4" s="1"/>
  <c r="AO101" i="4"/>
  <c r="AW47" i="4" s="1"/>
  <c r="BN44" i="4"/>
  <c r="BS44" i="4" s="1"/>
  <c r="BN50" i="4"/>
  <c r="BS50" i="4" s="1"/>
  <c r="AO48" i="4"/>
  <c r="BO50" i="4"/>
  <c r="BR32" i="4" s="1"/>
  <c r="AO53" i="4"/>
  <c r="AT53" i="4" s="1"/>
  <c r="AO60" i="4"/>
  <c r="AU42" i="4" s="1"/>
  <c r="AO61" i="4"/>
  <c r="AU43" i="4" s="1"/>
  <c r="P76" i="4"/>
  <c r="V50" i="4" s="1"/>
  <c r="P78" i="4"/>
  <c r="V52" i="4" s="1"/>
  <c r="P83" i="4"/>
  <c r="W50" i="4" s="1"/>
  <c r="P85" i="4"/>
  <c r="W52" i="4" s="1"/>
  <c r="AO102" i="4"/>
  <c r="AW48" i="4" s="1"/>
  <c r="BO44" i="4"/>
  <c r="BR26" i="4" s="1"/>
  <c r="BT30" i="4" s="1"/>
  <c r="AP53" i="4"/>
  <c r="AS35" i="4" s="1"/>
  <c r="AO63" i="4"/>
  <c r="AU45" i="4" s="1"/>
  <c r="AP63" i="4"/>
  <c r="AT27" i="4" s="1"/>
  <c r="P64" i="4"/>
  <c r="U46" i="4" s="1"/>
  <c r="P66" i="4"/>
  <c r="U48" i="4" s="1"/>
  <c r="P71" i="4"/>
  <c r="U53" i="4" s="1"/>
  <c r="AO81" i="4"/>
  <c r="AV45" i="4" s="1"/>
  <c r="AO83" i="4"/>
  <c r="AV47" i="4" s="1"/>
  <c r="AO99" i="4"/>
  <c r="AW45" i="4" s="1"/>
  <c r="AO64" i="4"/>
  <c r="AU46" i="4" s="1"/>
  <c r="BN31" i="3"/>
  <c r="BN35" i="3"/>
  <c r="BN30" i="3"/>
  <c r="BN34" i="3"/>
  <c r="BL31" i="3"/>
  <c r="BI31" i="3"/>
  <c r="BI37" i="3" s="1"/>
  <c r="BI34" i="3"/>
  <c r="BI30" i="3"/>
  <c r="DB3" i="3"/>
  <c r="DD3" i="3"/>
  <c r="CX6" i="3"/>
  <c r="CX11" i="3" s="1"/>
  <c r="DB7" i="3"/>
  <c r="DD5" i="3"/>
  <c r="CV3" i="3"/>
  <c r="CZ8" i="3"/>
  <c r="CZ6" i="3"/>
  <c r="CV4" i="3"/>
  <c r="CV10" i="3" s="1"/>
  <c r="CY4" i="3"/>
  <c r="CY7" i="3"/>
  <c r="CY3" i="3"/>
  <c r="BL30" i="3"/>
  <c r="BL33" i="3"/>
  <c r="BL34" i="3"/>
  <c r="BJ30" i="3"/>
  <c r="BJ33" i="3"/>
  <c r="BM32" i="3"/>
  <c r="DB10" i="3"/>
  <c r="DD8" i="3"/>
  <c r="CZ7" i="3"/>
  <c r="DB8" i="3"/>
  <c r="DB12" i="3" s="1"/>
  <c r="CX8" i="3"/>
  <c r="DD6" i="3"/>
  <c r="DD11" i="3" s="1"/>
  <c r="DC5" i="3"/>
  <c r="CU5" i="3"/>
  <c r="CW5" i="3"/>
  <c r="CW6" i="3"/>
  <c r="CW11" i="3" s="1"/>
  <c r="CX3" i="3"/>
  <c r="BN32" i="3"/>
  <c r="BJ31" i="3"/>
  <c r="BJ37" i="3" s="1"/>
  <c r="BN33" i="3"/>
  <c r="BN38" i="3" s="1"/>
  <c r="CZ3" i="3"/>
  <c r="CZ5" i="3"/>
  <c r="DB5" i="3"/>
  <c r="DD7" i="3"/>
  <c r="CX4" i="3"/>
  <c r="DC8" i="3"/>
  <c r="CW7" i="3"/>
  <c r="CW12" i="3" s="1"/>
  <c r="CV6" i="3"/>
  <c r="CV11" i="3" s="1"/>
  <c r="CZ4" i="3"/>
  <c r="CZ10" i="3" s="1"/>
  <c r="CW3" i="3"/>
  <c r="BJ35" i="3"/>
  <c r="BJ39" i="3" s="1"/>
  <c r="BL32" i="3"/>
  <c r="BM33" i="3"/>
  <c r="BM38" i="3" s="1"/>
  <c r="BM31" i="3"/>
  <c r="BM30" i="3"/>
  <c r="BM34" i="3"/>
  <c r="BM39" i="3" s="1"/>
  <c r="BJ32" i="3"/>
  <c r="BL35" i="3"/>
  <c r="BL39" i="3" s="1"/>
  <c r="BI35" i="3"/>
  <c r="BI39" i="3" s="1"/>
  <c r="BI32" i="3"/>
  <c r="DE8" i="3"/>
  <c r="CV8" i="3"/>
  <c r="CV12" i="3" s="1"/>
  <c r="CX7" i="3"/>
  <c r="DB6" i="3"/>
  <c r="DB11" i="3" s="1"/>
  <c r="DE7" i="3"/>
  <c r="DC7" i="3"/>
  <c r="CU7" i="3"/>
  <c r="CX17" i="3" s="1"/>
  <c r="DD4" i="3"/>
  <c r="DD10" i="3" s="1"/>
  <c r="CW4" i="3"/>
  <c r="CW10" i="3" s="1"/>
  <c r="DC4" i="3"/>
  <c r="DC6" i="3"/>
  <c r="DC11" i="3" s="1"/>
  <c r="DC3" i="3"/>
  <c r="DE6" i="3"/>
  <c r="DE11" i="3" s="1"/>
  <c r="CU4" i="3"/>
  <c r="CU6" i="3"/>
  <c r="CU11" i="3" s="1"/>
  <c r="CU3" i="3"/>
  <c r="BK32" i="3"/>
  <c r="BK38" i="3" s="1"/>
  <c r="BK30" i="3"/>
  <c r="BK37" i="3" s="1"/>
  <c r="BK35" i="3"/>
  <c r="BK39" i="3" s="1"/>
  <c r="DA6" i="3"/>
  <c r="DA11" i="3" s="1"/>
  <c r="DA3" i="3"/>
  <c r="DA10" i="3" s="1"/>
  <c r="BQ51" i="4" l="1"/>
  <c r="BP15" i="4"/>
  <c r="BQ15" i="4"/>
  <c r="U51" i="4"/>
  <c r="S15" i="4"/>
  <c r="AU44" i="4"/>
  <c r="AR8" i="4"/>
  <c r="R15" i="4"/>
  <c r="T15" i="4" s="1"/>
  <c r="R42" i="4"/>
  <c r="S6" i="4"/>
  <c r="R6" i="4"/>
  <c r="T6" i="4" s="1"/>
  <c r="AR6" i="4"/>
  <c r="AR50" i="4"/>
  <c r="AQ14" i="4"/>
  <c r="AR14" i="4"/>
  <c r="AR10" i="4"/>
  <c r="AW32" i="4"/>
  <c r="AR49" i="4"/>
  <c r="AR13" i="4"/>
  <c r="AQ13" i="4"/>
  <c r="BQ46" i="4"/>
  <c r="BQ10" i="4"/>
  <c r="BP10" i="4"/>
  <c r="BR10" i="4" s="1"/>
  <c r="AQ6" i="4"/>
  <c r="AS6" i="4" s="1"/>
  <c r="R45" i="4"/>
  <c r="S9" i="4"/>
  <c r="R9" i="4"/>
  <c r="T9" i="4" s="1"/>
  <c r="BT32" i="4"/>
  <c r="AR11" i="4"/>
  <c r="AW23" i="4"/>
  <c r="R16" i="4"/>
  <c r="T16" i="4" s="1"/>
  <c r="S10" i="4"/>
  <c r="BQ7" i="4"/>
  <c r="AQ7" i="4"/>
  <c r="AS7" i="4" s="1"/>
  <c r="AT48" i="4"/>
  <c r="AR12" i="4"/>
  <c r="BQ48" i="4"/>
  <c r="BQ12" i="4"/>
  <c r="BP12" i="4"/>
  <c r="BR12" i="4" s="1"/>
  <c r="S17" i="4"/>
  <c r="S13" i="4"/>
  <c r="AW33" i="4"/>
  <c r="S43" i="4"/>
  <c r="S7" i="4"/>
  <c r="BQ53" i="4"/>
  <c r="BQ17" i="4"/>
  <c r="BP17" i="4"/>
  <c r="BQ52" i="4"/>
  <c r="BQ16" i="4"/>
  <c r="BP16" i="4"/>
  <c r="R13" i="4"/>
  <c r="T13" i="4" s="1"/>
  <c r="AQ10" i="4"/>
  <c r="AS10" i="4" s="1"/>
  <c r="R44" i="4"/>
  <c r="S8" i="4"/>
  <c r="R8" i="4"/>
  <c r="T8" i="4" s="1"/>
  <c r="AR41" i="4"/>
  <c r="AR5" i="4"/>
  <c r="AQ5" i="4"/>
  <c r="AS5" i="4" s="1"/>
  <c r="AQ11" i="4"/>
  <c r="AS11" i="4" s="1"/>
  <c r="X27" i="4"/>
  <c r="R10" i="4"/>
  <c r="T10" i="4" s="1"/>
  <c r="AR7" i="4"/>
  <c r="BQ44" i="4"/>
  <c r="BQ8" i="4"/>
  <c r="BP8" i="4"/>
  <c r="BR8" i="4" s="1"/>
  <c r="AR39" i="4"/>
  <c r="AQ3" i="4"/>
  <c r="AS3" i="4" s="1"/>
  <c r="AR3" i="4"/>
  <c r="AR52" i="4"/>
  <c r="AQ16" i="4"/>
  <c r="AR16" i="4"/>
  <c r="AW34" i="4"/>
  <c r="AR53" i="4"/>
  <c r="AR17" i="4"/>
  <c r="AQ17" i="4"/>
  <c r="R50" i="4"/>
  <c r="S14" i="4"/>
  <c r="R14" i="4"/>
  <c r="T14" i="4" s="1"/>
  <c r="R48" i="4"/>
  <c r="S12" i="4"/>
  <c r="R12" i="4"/>
  <c r="T12" i="4" s="1"/>
  <c r="AR9" i="4"/>
  <c r="AQ9" i="4"/>
  <c r="AS9" i="4" s="1"/>
  <c r="AR45" i="4"/>
  <c r="BP7" i="4"/>
  <c r="BR7" i="4" s="1"/>
  <c r="X29" i="4"/>
  <c r="S16" i="4"/>
  <c r="BT27" i="4"/>
  <c r="AR51" i="4"/>
  <c r="AQ15" i="4"/>
  <c r="AR15" i="4"/>
  <c r="BQ45" i="4"/>
  <c r="BP9" i="4"/>
  <c r="BR9" i="4" s="1"/>
  <c r="BQ9" i="4"/>
  <c r="BQ50" i="4"/>
  <c r="BP14" i="4"/>
  <c r="BQ14" i="4"/>
  <c r="R47" i="4"/>
  <c r="R11" i="4"/>
  <c r="T11" i="4" s="1"/>
  <c r="S11" i="4"/>
  <c r="AR40" i="4"/>
  <c r="AQ4" i="4"/>
  <c r="AS4" i="4" s="1"/>
  <c r="AR4" i="4"/>
  <c r="BR41" i="4"/>
  <c r="BQ5" i="4"/>
  <c r="R17" i="4"/>
  <c r="T17" i="4" s="1"/>
  <c r="BQ49" i="4"/>
  <c r="BQ13" i="4"/>
  <c r="BP13" i="4"/>
  <c r="BP11" i="4"/>
  <c r="BR11" i="4" s="1"/>
  <c r="BQ42" i="4"/>
  <c r="BQ6" i="4"/>
  <c r="BP6" i="4"/>
  <c r="BR6" i="4" s="1"/>
  <c r="R40" i="4"/>
  <c r="S4" i="4"/>
  <c r="R4" i="4"/>
  <c r="T4" i="4" s="1"/>
  <c r="AQ12" i="4"/>
  <c r="AS12" i="4" s="1"/>
  <c r="CZ17" i="3"/>
  <c r="DE12" i="3"/>
  <c r="DC12" i="3"/>
  <c r="BJ38" i="3"/>
  <c r="BL38" i="3"/>
  <c r="CY10" i="3"/>
  <c r="BJ42" i="3"/>
  <c r="CX15" i="3"/>
  <c r="BL43" i="3"/>
  <c r="CX10" i="3"/>
  <c r="DD12" i="3"/>
  <c r="BL37" i="3"/>
  <c r="BK42" i="3" s="1"/>
  <c r="BJ44" i="3"/>
  <c r="BK44" i="3"/>
  <c r="CX16" i="3"/>
  <c r="CX12" i="3"/>
  <c r="CZ11" i="3"/>
  <c r="CV16" i="3" s="1"/>
  <c r="BL42" i="3"/>
  <c r="BI38" i="3"/>
  <c r="BN39" i="3"/>
  <c r="CU10" i="3"/>
  <c r="DC10" i="3"/>
  <c r="BM37" i="3"/>
  <c r="CU12" i="3"/>
  <c r="CZ12" i="3"/>
  <c r="BL44" i="3"/>
  <c r="BN37" i="3"/>
  <c r="BM44" i="3" l="1"/>
  <c r="CW16" i="3"/>
  <c r="CV17" i="3"/>
  <c r="CW17" i="3"/>
  <c r="BM43" i="3"/>
  <c r="CV15" i="3"/>
  <c r="CY17" i="3"/>
  <c r="CW15" i="3"/>
  <c r="BJ43" i="3"/>
  <c r="BK43" i="3"/>
  <c r="BN44" i="3"/>
  <c r="CY16" i="3"/>
  <c r="B32" i="2" l="1"/>
  <c r="B31" i="2"/>
  <c r="B30" i="2"/>
  <c r="B29" i="2"/>
  <c r="T20" i="2"/>
  <c r="T3" i="2"/>
  <c r="N3" i="2"/>
  <c r="H3" i="2"/>
</calcChain>
</file>

<file path=xl/sharedStrings.xml><?xml version="1.0" encoding="utf-8"?>
<sst xmlns="http://schemas.openxmlformats.org/spreadsheetml/2006/main" count="2728" uniqueCount="380">
  <si>
    <t>21-05-18</t>
  </si>
  <si>
    <t>21-05-13</t>
  </si>
  <si>
    <t>21-04-24</t>
  </si>
  <si>
    <t>21-03-27</t>
  </si>
  <si>
    <t>Blanks</t>
  </si>
  <si>
    <t>Stock Radioactivity</t>
  </si>
  <si>
    <t>No enzyme controls</t>
  </si>
  <si>
    <t>Rep 1</t>
  </si>
  <si>
    <t>Rept 1</t>
  </si>
  <si>
    <t>Min</t>
  </si>
  <si>
    <t>Untreated</t>
  </si>
  <si>
    <t>Unmodified</t>
  </si>
  <si>
    <t>Acetylated</t>
  </si>
  <si>
    <t>Propionylated</t>
  </si>
  <si>
    <t>Butyrylated</t>
  </si>
  <si>
    <t>Butryrlated</t>
  </si>
  <si>
    <t>Rep 2</t>
  </si>
  <si>
    <t>21-06-25</t>
  </si>
  <si>
    <t>21-06-18</t>
  </si>
  <si>
    <t>21-05-24</t>
  </si>
  <si>
    <t>21-03-22</t>
  </si>
  <si>
    <t>No enzyme</t>
  </si>
  <si>
    <t>Glu</t>
  </si>
  <si>
    <t>WT</t>
  </si>
  <si>
    <t>Sham</t>
  </si>
  <si>
    <t>T.test-vs WT</t>
  </si>
  <si>
    <t>T.test-vs sham</t>
  </si>
  <si>
    <t>T.test</t>
  </si>
  <si>
    <t>Stdev</t>
  </si>
  <si>
    <t>Average</t>
  </si>
  <si>
    <t>Sham_U3</t>
  </si>
  <si>
    <t>2021-05-26-p300_2_K18ac</t>
  </si>
  <si>
    <t>Sham_P3</t>
  </si>
  <si>
    <t>2021-05-27-p300_1_k18AC</t>
  </si>
  <si>
    <t>Glu_P3</t>
  </si>
  <si>
    <t>2021-05-19-p300_2_800K18ac</t>
  </si>
  <si>
    <t>Glu_U3</t>
  </si>
  <si>
    <t>WT_U3</t>
  </si>
  <si>
    <t>WT_P3</t>
  </si>
  <si>
    <t>Glu_P</t>
  </si>
  <si>
    <t>Glu_P2</t>
  </si>
  <si>
    <t>Glu_U</t>
  </si>
  <si>
    <t>Glu_U2</t>
  </si>
  <si>
    <t>WT_P</t>
  </si>
  <si>
    <t>WT_P2</t>
  </si>
  <si>
    <t>WT_U</t>
  </si>
  <si>
    <t>WT_U2</t>
  </si>
  <si>
    <t>Sham_P</t>
  </si>
  <si>
    <t>Sham_P2</t>
  </si>
  <si>
    <t>Sham_U</t>
  </si>
  <si>
    <t>Sham_U2</t>
  </si>
  <si>
    <t>Rep 6</t>
  </si>
  <si>
    <t>Rep 5</t>
  </si>
  <si>
    <t>Rep 4</t>
  </si>
  <si>
    <t>Rep 3</t>
  </si>
  <si>
    <t>Normalized</t>
  </si>
  <si>
    <t>Bkgnd.</t>
  </si>
  <si>
    <t>Area</t>
  </si>
  <si>
    <t>Total</t>
  </si>
  <si>
    <t>Signal</t>
  </si>
  <si>
    <t>Name</t>
  </si>
  <si>
    <t>Channel</t>
  </si>
  <si>
    <t>K18ac</t>
  </si>
  <si>
    <t>H3</t>
  </si>
  <si>
    <t>K18</t>
  </si>
  <si>
    <t>2021-06-22-p300_transfection_K27</t>
  </si>
  <si>
    <t>T.test -vs untreated</t>
  </si>
  <si>
    <t>2021-05-27-p300_2_K27ac</t>
  </si>
  <si>
    <t>2021-05-26-p300_1_K27ac</t>
  </si>
  <si>
    <t>2021-05-20-p300_2_800K27ac</t>
  </si>
  <si>
    <t>2021-05-17-p300_1_800K27ac</t>
  </si>
  <si>
    <t>outlier - misloaded gel</t>
  </si>
  <si>
    <t>Glu_P1</t>
  </si>
  <si>
    <t>Glu_U1</t>
  </si>
  <si>
    <t>WT_P1</t>
  </si>
  <si>
    <t>WT_U1</t>
  </si>
  <si>
    <t>Sham_P1</t>
  </si>
  <si>
    <t>Sham_U1</t>
  </si>
  <si>
    <t>Rep 11</t>
  </si>
  <si>
    <t>Rep 10</t>
  </si>
  <si>
    <t>Rep 9</t>
  </si>
  <si>
    <t>Rep 8</t>
  </si>
  <si>
    <t>Rep 7</t>
  </si>
  <si>
    <t>K27ac</t>
  </si>
  <si>
    <t>Image Name</t>
  </si>
  <si>
    <t>K27</t>
  </si>
  <si>
    <t>Blot 1</t>
  </si>
  <si>
    <t>p53</t>
  </si>
  <si>
    <t>p53ac</t>
  </si>
  <si>
    <t>Fold Change</t>
  </si>
  <si>
    <t>Zeroed</t>
  </si>
  <si>
    <t>H3 total</t>
  </si>
  <si>
    <t>2021-02-02-p300_p53ac800_p53700</t>
  </si>
  <si>
    <t>U</t>
  </si>
  <si>
    <t>2021-02-03-p300_800K27ac_700H3</t>
  </si>
  <si>
    <t>2021-02-07-p300i_800K18ac_700h3</t>
  </si>
  <si>
    <t>P_100</t>
  </si>
  <si>
    <t>P_250</t>
  </si>
  <si>
    <t>B_100</t>
  </si>
  <si>
    <t>B_250</t>
  </si>
  <si>
    <t>UA</t>
  </si>
  <si>
    <t>PA_100</t>
  </si>
  <si>
    <t>PA_250</t>
  </si>
  <si>
    <t>BA_100</t>
  </si>
  <si>
    <t>BA_250</t>
  </si>
  <si>
    <t>US</t>
  </si>
  <si>
    <t>PS_100</t>
  </si>
  <si>
    <t>PS_250</t>
  </si>
  <si>
    <t>BS_100</t>
  </si>
  <si>
    <t>BS_250</t>
  </si>
  <si>
    <t>Blot 2</t>
  </si>
  <si>
    <t>Blot 3</t>
  </si>
  <si>
    <t>Blot 4</t>
  </si>
  <si>
    <t>Blot 5</t>
  </si>
  <si>
    <t>Blot 6</t>
  </si>
  <si>
    <t>2021-02-02-p3002_p53ac800_p53700</t>
  </si>
  <si>
    <t>2021-02-03-p3002_800K27ac_700H3</t>
  </si>
  <si>
    <t>2021-02-07-p300i2_800K18ac_700H3</t>
  </si>
  <si>
    <t>2021-02-14-p300-5_800p53ac_700p53</t>
  </si>
  <si>
    <t>2021-02-10-p300_si_800H3K27ac_700H3</t>
  </si>
  <si>
    <t>2021-02-08-p300si_800K18ac_700H3</t>
  </si>
  <si>
    <t>P100_U</t>
  </si>
  <si>
    <t>P100_UA</t>
  </si>
  <si>
    <t>P100_US</t>
  </si>
  <si>
    <t>B100_U</t>
  </si>
  <si>
    <t>B100_UA</t>
  </si>
  <si>
    <t>B100_US</t>
  </si>
  <si>
    <t>P250_U</t>
  </si>
  <si>
    <t>loading error</t>
  </si>
  <si>
    <t>P250_UA</t>
  </si>
  <si>
    <t>P250_US</t>
  </si>
  <si>
    <t>B250_U</t>
  </si>
  <si>
    <t>B250_UA</t>
  </si>
  <si>
    <t>B250_US</t>
  </si>
  <si>
    <t>2021-02-14-p300-6_800p53ac_700p53</t>
  </si>
  <si>
    <t>2021-02-10-p300si2_800H3K27ac_700H3</t>
  </si>
  <si>
    <t>2021-02-08-p300si2_800K18ac_700H3</t>
  </si>
  <si>
    <t>2021-02-07-p300si_800p53ac_700p53</t>
  </si>
  <si>
    <t>2021-02-16-p300-6_700H3K27ac_800H3</t>
  </si>
  <si>
    <t>2021-02-07-p300si2_800p53ac_700p53</t>
  </si>
  <si>
    <t>2021-02-16-p300-5_700H3K27ac_800H3_small</t>
  </si>
  <si>
    <t>Zero</t>
  </si>
  <si>
    <t>Acetyl-CoA</t>
  </si>
  <si>
    <t>Propionyl-CoA</t>
  </si>
  <si>
    <t>Butyryl-CoA</t>
  </si>
  <si>
    <t>2020-10-29-K27ac_HAT_Assay_2</t>
  </si>
  <si>
    <t>U0</t>
  </si>
  <si>
    <t>U5</t>
  </si>
  <si>
    <t>U10</t>
  </si>
  <si>
    <t>U15</t>
  </si>
  <si>
    <t>A0</t>
  </si>
  <si>
    <t>A5</t>
  </si>
  <si>
    <t>A10</t>
  </si>
  <si>
    <t>A15</t>
  </si>
  <si>
    <t>P0</t>
  </si>
  <si>
    <t>P5</t>
  </si>
  <si>
    <t>P10</t>
  </si>
  <si>
    <t>P15</t>
  </si>
  <si>
    <t>B0</t>
  </si>
  <si>
    <t>B5</t>
  </si>
  <si>
    <t>B10</t>
  </si>
  <si>
    <t>B15</t>
  </si>
  <si>
    <t>2020-11-04-HAT_2_K27ac</t>
  </si>
  <si>
    <t>2021-05-25-HATAssay_2_K27ac</t>
  </si>
  <si>
    <t>2021-05-26-HATAssay_2_K18ac</t>
  </si>
  <si>
    <t>K18 ac</t>
  </si>
  <si>
    <t>2020-10-28-K18ac_HAT_Assay_2</t>
  </si>
  <si>
    <t>2021-05-17-HATAssay_2_800K18ac</t>
  </si>
  <si>
    <t>2021-06-20-HAT_Assay_2_K18ac</t>
  </si>
  <si>
    <t>pan acetyl</t>
  </si>
  <si>
    <t>2020-10-25-HAT_Assay_2</t>
  </si>
  <si>
    <t>2021-06-17-HAT_Assay_2_panac</t>
  </si>
  <si>
    <t>pan-Ac</t>
  </si>
  <si>
    <t>2021-06-17-HAT_Assay_1_panac</t>
  </si>
  <si>
    <t>Antibody</t>
  </si>
  <si>
    <t>Vendor</t>
  </si>
  <si>
    <t>Catalog Number</t>
  </si>
  <si>
    <t>Abcam</t>
  </si>
  <si>
    <t>ab24834</t>
  </si>
  <si>
    <t>ab1191</t>
  </si>
  <si>
    <t>SCFA1</t>
  </si>
  <si>
    <t>SCFA2</t>
  </si>
  <si>
    <t>SCFA3</t>
  </si>
  <si>
    <t>% Viability vs. Untreated</t>
  </si>
  <si>
    <t>% Viability vs. Max</t>
  </si>
  <si>
    <t>% Viability vs. Max Growth</t>
  </si>
  <si>
    <t>Acetate</t>
  </si>
  <si>
    <t>Butyrate</t>
  </si>
  <si>
    <t>Propionate</t>
  </si>
  <si>
    <t>ACSS2</t>
  </si>
  <si>
    <t>Novus Biologicals</t>
  </si>
  <si>
    <t>NBP2-01269</t>
  </si>
  <si>
    <t>Active Motif</t>
  </si>
  <si>
    <t>Pan anti-propionyllysine</t>
  </si>
  <si>
    <t>PTM Biolabs</t>
  </si>
  <si>
    <t>PTM-201</t>
  </si>
  <si>
    <t>FFAR2/GPR43</t>
  </si>
  <si>
    <t>MAB10082-100</t>
  </si>
  <si>
    <t>FFAR3/GPR41</t>
  </si>
  <si>
    <t>NBP2-14014</t>
  </si>
  <si>
    <t>CST</t>
  </si>
  <si>
    <t>2525S</t>
  </si>
  <si>
    <t>p300 (NM11)</t>
  </si>
  <si>
    <t>SCBT</t>
  </si>
  <si>
    <t>sc-32244</t>
  </si>
  <si>
    <t>p53 K382ac</t>
  </si>
  <si>
    <t>H3 K18ac</t>
  </si>
  <si>
    <t>H3 K27ac</t>
  </si>
  <si>
    <t>Pan anti-butyryllysine</t>
  </si>
  <si>
    <t>PTM-329</t>
  </si>
  <si>
    <t>Pan anti-acetyllysine</t>
  </si>
  <si>
    <t>9814S</t>
  </si>
  <si>
    <t>HA-Tag</t>
  </si>
  <si>
    <t>3724S</t>
  </si>
  <si>
    <t>2524T</t>
  </si>
  <si>
    <t>ACLY</t>
  </si>
  <si>
    <t>4332S</t>
  </si>
  <si>
    <t>Glucose</t>
  </si>
  <si>
    <t>0 hour</t>
  </si>
  <si>
    <t>4 hour</t>
  </si>
  <si>
    <t>30 minutes</t>
  </si>
  <si>
    <t>8 hour</t>
  </si>
  <si>
    <t>1 hour</t>
  </si>
  <si>
    <t>12 hour</t>
  </si>
  <si>
    <t>2 hours</t>
  </si>
  <si>
    <t>24 hour</t>
  </si>
  <si>
    <t>4 hours</t>
  </si>
  <si>
    <t xml:space="preserve">Untreated </t>
  </si>
  <si>
    <t>Concentration mM</t>
  </si>
  <si>
    <t>Dilution Corrected</t>
  </si>
  <si>
    <t xml:space="preserve">Concentration (ug/mL) (dilution not taken into account) </t>
  </si>
  <si>
    <t>Protein Measurement (ug/mL)</t>
  </si>
  <si>
    <t>Glucose (24)</t>
  </si>
  <si>
    <t>Propionate(24)</t>
  </si>
  <si>
    <t>Butyrate (24)</t>
  </si>
  <si>
    <t>Acetate (24)</t>
  </si>
  <si>
    <t>Untreated (24)</t>
  </si>
  <si>
    <t>Glucose (12)</t>
  </si>
  <si>
    <t>Propionate(12)</t>
  </si>
  <si>
    <t>Butyrate (12)</t>
  </si>
  <si>
    <t>Acetate (12)</t>
  </si>
  <si>
    <t>Untreated (12)</t>
  </si>
  <si>
    <t>Glucose (8)</t>
  </si>
  <si>
    <t>Propionate(8)</t>
  </si>
  <si>
    <t>Butyrate (8)</t>
  </si>
  <si>
    <t>Acetate (8)</t>
  </si>
  <si>
    <t>Untreated (8)</t>
  </si>
  <si>
    <t>Glucose (4)</t>
  </si>
  <si>
    <t>Propionate(4)</t>
  </si>
  <si>
    <t>Butyrate (4)</t>
  </si>
  <si>
    <t>Acetate (4)</t>
  </si>
  <si>
    <t>Untreated (4)</t>
  </si>
  <si>
    <t>Glucose (0)</t>
  </si>
  <si>
    <t>Propionate(0)</t>
  </si>
  <si>
    <t>Butyrate (0)</t>
  </si>
  <si>
    <t>Acetate (0)</t>
  </si>
  <si>
    <t>Untreated (0)</t>
  </si>
  <si>
    <t>Protein</t>
  </si>
  <si>
    <t>b</t>
  </si>
  <si>
    <t>Standards</t>
  </si>
  <si>
    <t>m</t>
  </si>
  <si>
    <t>Std Concentrations (ug/mL)</t>
  </si>
  <si>
    <t>H</t>
  </si>
  <si>
    <t>G</t>
  </si>
  <si>
    <t>F</t>
  </si>
  <si>
    <t>E</t>
  </si>
  <si>
    <t>D</t>
  </si>
  <si>
    <t>C</t>
  </si>
  <si>
    <t>B</t>
  </si>
  <si>
    <t>A</t>
  </si>
  <si>
    <t>11-</t>
  </si>
  <si>
    <t>10-</t>
  </si>
  <si>
    <t>405+</t>
  </si>
  <si>
    <t>371+</t>
  </si>
  <si>
    <t>26+</t>
  </si>
  <si>
    <t>23+</t>
  </si>
  <si>
    <t>WT 2</t>
  </si>
  <si>
    <t>WT 1</t>
  </si>
  <si>
    <t>11+</t>
  </si>
  <si>
    <t>KO 2</t>
  </si>
  <si>
    <t>KO 1</t>
  </si>
  <si>
    <t>10+</t>
  </si>
  <si>
    <t>pp 80 uM</t>
  </si>
  <si>
    <t>pp 40 uM</t>
  </si>
  <si>
    <t>pp 20 uM</t>
  </si>
  <si>
    <t>pp 10 uM</t>
  </si>
  <si>
    <t>pp 1 uM</t>
  </si>
  <si>
    <t>mm 80 uM</t>
  </si>
  <si>
    <t>mm 40 uM</t>
  </si>
  <si>
    <t>mm 20 uM</t>
  </si>
  <si>
    <t>mm 10 uM</t>
  </si>
  <si>
    <t>mm 1 uM</t>
  </si>
  <si>
    <t>% Area</t>
  </si>
  <si>
    <t>Time</t>
  </si>
  <si>
    <t>2020-10-08-autobutyryl_new</t>
  </si>
  <si>
    <t>B20_4</t>
  </si>
  <si>
    <t>2020-10-07-autoacylation_total_protein</t>
  </si>
  <si>
    <t>B20_3</t>
  </si>
  <si>
    <t>B20_2</t>
  </si>
  <si>
    <t>B20_1</t>
  </si>
  <si>
    <t>B15_4</t>
  </si>
  <si>
    <t>B15_3</t>
  </si>
  <si>
    <t>B15_2</t>
  </si>
  <si>
    <t>B15_1</t>
  </si>
  <si>
    <t>B10_4</t>
  </si>
  <si>
    <t>B10_3</t>
  </si>
  <si>
    <t>B10_2</t>
  </si>
  <si>
    <t>B10_1</t>
  </si>
  <si>
    <t>B5_4</t>
  </si>
  <si>
    <t>B5_3</t>
  </si>
  <si>
    <t>B5_2</t>
  </si>
  <si>
    <t>B5_1</t>
  </si>
  <si>
    <t>B0_4</t>
  </si>
  <si>
    <t>B0_3</t>
  </si>
  <si>
    <t>B0_2</t>
  </si>
  <si>
    <t>pan-butyrylation</t>
  </si>
  <si>
    <t>B0_1</t>
  </si>
  <si>
    <t>2020-10-08-autopropionyl_new</t>
  </si>
  <si>
    <t>P20_4</t>
  </si>
  <si>
    <t>P20_3</t>
  </si>
  <si>
    <t>P20_2</t>
  </si>
  <si>
    <t>P20_1</t>
  </si>
  <si>
    <t>P15_4</t>
  </si>
  <si>
    <t>P15_3</t>
  </si>
  <si>
    <t>P15_2</t>
  </si>
  <si>
    <t>P15_1</t>
  </si>
  <si>
    <t>P10_4</t>
  </si>
  <si>
    <t>P10_3</t>
  </si>
  <si>
    <t>P10_2</t>
  </si>
  <si>
    <t>P10_1</t>
  </si>
  <si>
    <t>P5_4</t>
  </si>
  <si>
    <t>P5_3</t>
  </si>
  <si>
    <t>P5_2</t>
  </si>
  <si>
    <t>P5_1</t>
  </si>
  <si>
    <t>P0_4</t>
  </si>
  <si>
    <t>P0_3</t>
  </si>
  <si>
    <t>P0_2</t>
  </si>
  <si>
    <t>pan propionyl</t>
  </si>
  <si>
    <t>P0_1</t>
  </si>
  <si>
    <t>2020-10-08-autoacetyl_new</t>
  </si>
  <si>
    <t>A20_4</t>
  </si>
  <si>
    <t>A20_3</t>
  </si>
  <si>
    <t>A20_2</t>
  </si>
  <si>
    <t>A20_1</t>
  </si>
  <si>
    <t>A15_4</t>
  </si>
  <si>
    <t>A15_3</t>
  </si>
  <si>
    <t>P</t>
  </si>
  <si>
    <t>A15_2</t>
  </si>
  <si>
    <t>A15_1</t>
  </si>
  <si>
    <t>A10_4</t>
  </si>
  <si>
    <t>A10_3</t>
  </si>
  <si>
    <t>A10_2</t>
  </si>
  <si>
    <t>A10_1</t>
  </si>
  <si>
    <t>A5_4</t>
  </si>
  <si>
    <t>A5_3</t>
  </si>
  <si>
    <t>A5_2</t>
  </si>
  <si>
    <t>A5_1</t>
  </si>
  <si>
    <t>A0_4</t>
  </si>
  <si>
    <t>A0_3</t>
  </si>
  <si>
    <t>A0_2</t>
  </si>
  <si>
    <t>A0_1</t>
  </si>
  <si>
    <t>pan-acetyl</t>
  </si>
  <si>
    <t>total protein</t>
  </si>
  <si>
    <t>TSA (2 uM)</t>
  </si>
  <si>
    <t>2 uM</t>
  </si>
  <si>
    <t>Con. (mM)</t>
  </si>
  <si>
    <t>Prop-coA</t>
  </si>
  <si>
    <t>But-coA</t>
  </si>
  <si>
    <t>Prop.</t>
  </si>
  <si>
    <t>inhibitor control</t>
  </si>
  <si>
    <t>neg control</t>
  </si>
  <si>
    <t>pos control</t>
  </si>
  <si>
    <t>Kinetic read</t>
  </si>
  <si>
    <t>p300 inhibitor (1 uM)</t>
  </si>
  <si>
    <t>Differences</t>
  </si>
  <si>
    <t>PcoA + p300</t>
  </si>
  <si>
    <t>BcoA + p300</t>
  </si>
  <si>
    <t>Pro+p300</t>
  </si>
  <si>
    <t>But+p300</t>
  </si>
  <si>
    <t>p300 inhibitor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</si>
</sst>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1" fontId="0" fillId="0" borderId="0" xfId="0" applyNumberFormat="1"/>
    <xf numFmtId="14" fontId="1" fillId="0" borderId="0" xfId="0" applyNumberFormat="1" applyFont="1"/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9" fontId="0" fillId="0" borderId="0" xfId="1" applyFont="1"/>
    <xf numFmtId="0" fontId="0" fillId="0" borderId="1" xfId="0" applyBorder="1"/>
    <xf numFmtId="2" fontId="0" fillId="0" borderId="1" xfId="0" applyNumberFormat="1" applyBorder="1"/>
    <xf numFmtId="9" fontId="0" fillId="0" borderId="1" xfId="1" applyFont="1" applyBorder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64" fontId="3" fillId="0" borderId="0" xfId="0" applyNumberFormat="1" applyFont="1"/>
    <xf numFmtId="0" fontId="2" fillId="0" borderId="0" xfId="0" applyFont="1"/>
    <xf numFmtId="2" fontId="3" fillId="0" borderId="0" xfId="0" applyNumberFormat="1" applyFont="1"/>
    <xf numFmtId="0" fontId="3" fillId="0" borderId="0" xfId="0" applyFont="1"/>
    <xf numFmtId="1" fontId="3" fillId="0" borderId="0" xfId="0" applyNumberFormat="1" applyFont="1"/>
    <xf numFmtId="0" fontId="4" fillId="0" borderId="0" xfId="0" applyFont="1" applyAlignment="1">
      <alignment horizontal="center" vertical="center" wrapText="1"/>
    </xf>
    <xf numFmtId="11" fontId="0" fillId="0" borderId="0" xfId="0" applyNumberFormat="1"/>
    <xf numFmtId="1" fontId="5" fillId="0" borderId="2" xfId="0" applyNumberFormat="1" applyFont="1" applyBorder="1" applyAlignment="1">
      <alignment horizontal="center" vertical="center" wrapText="1"/>
    </xf>
    <xf numFmtId="21" fontId="5" fillId="0" borderId="2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6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67825896762902"/>
          <c:y val="5.0925925925925923E-2"/>
          <c:w val="0.6186964129483814"/>
          <c:h val="0.8000080198308544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[1]SCFA3!$A$14</c:f>
              <c:strCache>
                <c:ptCount val="1"/>
                <c:pt idx="0">
                  <c:v>Acetate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'SCFA Cytotoxicity'!$J$3:$J$8</c:f>
                <c:numCache>
                  <c:formatCode>General</c:formatCode>
                  <c:ptCount val="6"/>
                  <c:pt idx="0">
                    <c:v>5.1899908560479446E-3</c:v>
                  </c:pt>
                  <c:pt idx="1">
                    <c:v>5.7042370905579239E-2</c:v>
                  </c:pt>
                  <c:pt idx="2">
                    <c:v>2.6413264233368768E-2</c:v>
                  </c:pt>
                  <c:pt idx="3">
                    <c:v>5.6622215475480367E-2</c:v>
                  </c:pt>
                  <c:pt idx="4">
                    <c:v>2.1860173970886312E-2</c:v>
                  </c:pt>
                  <c:pt idx="5">
                    <c:v>9.6774038550499042E-2</c:v>
                  </c:pt>
                </c:numCache>
              </c:numRef>
            </c:plus>
            <c:minus>
              <c:numRef>
                <c:f>'SCFA Cytotoxicity'!$J$3:$J$8</c:f>
                <c:numCache>
                  <c:formatCode>General</c:formatCode>
                  <c:ptCount val="6"/>
                  <c:pt idx="0">
                    <c:v>5.1899908560479446E-3</c:v>
                  </c:pt>
                  <c:pt idx="1">
                    <c:v>5.7042370905579239E-2</c:v>
                  </c:pt>
                  <c:pt idx="2">
                    <c:v>2.6413264233368768E-2</c:v>
                  </c:pt>
                  <c:pt idx="3">
                    <c:v>5.6622215475480367E-2</c:v>
                  </c:pt>
                  <c:pt idx="4">
                    <c:v>2.1860173970886312E-2</c:v>
                  </c:pt>
                  <c:pt idx="5">
                    <c:v>9.6774038550499042E-2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'SCFA Cytotoxicity'!$B$3:$B$8</c:f>
              <c:numCache>
                <c:formatCode>General</c:formatCode>
                <c:ptCount val="6"/>
                <c:pt idx="0">
                  <c:v>100</c:v>
                </c:pt>
                <c:pt idx="1">
                  <c:v>50</c:v>
                </c:pt>
                <c:pt idx="2">
                  <c:v>10</c:v>
                </c:pt>
                <c:pt idx="3">
                  <c:v>1</c:v>
                </c:pt>
                <c:pt idx="4">
                  <c:v>0.1</c:v>
                </c:pt>
                <c:pt idx="5">
                  <c:v>0.01</c:v>
                </c:pt>
              </c:numCache>
            </c:numRef>
          </c:xVal>
          <c:yVal>
            <c:numRef>
              <c:f>'SCFA Cytotoxicity'!$I$3:$I$8</c:f>
              <c:numCache>
                <c:formatCode>0%</c:formatCode>
                <c:ptCount val="6"/>
                <c:pt idx="0">
                  <c:v>0.72006290437279452</c:v>
                </c:pt>
                <c:pt idx="1">
                  <c:v>1.0368146084340348</c:v>
                </c:pt>
                <c:pt idx="2">
                  <c:v>1.1561186958809617</c:v>
                </c:pt>
                <c:pt idx="3">
                  <c:v>1.0956154091846055</c:v>
                </c:pt>
                <c:pt idx="4">
                  <c:v>1.0185713529669729</c:v>
                </c:pt>
                <c:pt idx="5">
                  <c:v>0.99357200190215611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649-4B20-85BB-2305A7F6E866}"/>
            </c:ext>
          </c:extLst>
        </c:ser>
        <c:ser>
          <c:idx val="1"/>
          <c:order val="1"/>
          <c:tx>
            <c:strRef>
              <c:f>'SCFA Cytotoxicity'!$A$9:$A$14</c:f>
              <c:strCache>
                <c:ptCount val="6"/>
                <c:pt idx="0">
                  <c:v>Butyrate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'SCFA Cytotoxicity'!$J$9:$J$14</c:f>
                <c:numCache>
                  <c:formatCode>General</c:formatCode>
                  <c:ptCount val="6"/>
                  <c:pt idx="0">
                    <c:v>5.8569344188354383E-2</c:v>
                  </c:pt>
                  <c:pt idx="1">
                    <c:v>5.1383213653991788E-2</c:v>
                  </c:pt>
                  <c:pt idx="2">
                    <c:v>6.0284874419972427E-2</c:v>
                  </c:pt>
                  <c:pt idx="3">
                    <c:v>7.0532995958790007E-2</c:v>
                  </c:pt>
                  <c:pt idx="4">
                    <c:v>4.0158780078181841E-2</c:v>
                  </c:pt>
                  <c:pt idx="5">
                    <c:v>2.3614929064589046E-2</c:v>
                  </c:pt>
                </c:numCache>
              </c:numRef>
            </c:plus>
            <c:minus>
              <c:numRef>
                <c:f>'SCFA Cytotoxicity'!$J$9:$J$14</c:f>
                <c:numCache>
                  <c:formatCode>General</c:formatCode>
                  <c:ptCount val="6"/>
                  <c:pt idx="0">
                    <c:v>5.8569344188354383E-2</c:v>
                  </c:pt>
                  <c:pt idx="1">
                    <c:v>5.1383213653991788E-2</c:v>
                  </c:pt>
                  <c:pt idx="2">
                    <c:v>6.0284874419972427E-2</c:v>
                  </c:pt>
                  <c:pt idx="3">
                    <c:v>7.0532995958790007E-2</c:v>
                  </c:pt>
                  <c:pt idx="4">
                    <c:v>4.0158780078181841E-2</c:v>
                  </c:pt>
                  <c:pt idx="5">
                    <c:v>2.3614929064589046E-2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'SCFA Cytotoxicity'!$B$9:$B$14</c:f>
              <c:numCache>
                <c:formatCode>General</c:formatCode>
                <c:ptCount val="6"/>
                <c:pt idx="0">
                  <c:v>100</c:v>
                </c:pt>
                <c:pt idx="1">
                  <c:v>50</c:v>
                </c:pt>
                <c:pt idx="2">
                  <c:v>10</c:v>
                </c:pt>
                <c:pt idx="3">
                  <c:v>1</c:v>
                </c:pt>
                <c:pt idx="4">
                  <c:v>0.1</c:v>
                </c:pt>
                <c:pt idx="5">
                  <c:v>0.01</c:v>
                </c:pt>
              </c:numCache>
            </c:numRef>
          </c:xVal>
          <c:yVal>
            <c:numRef>
              <c:f>'SCFA Cytotoxicity'!$I$9:$I$14</c:f>
              <c:numCache>
                <c:formatCode>0%</c:formatCode>
                <c:ptCount val="6"/>
                <c:pt idx="0">
                  <c:v>0.47132349054112527</c:v>
                </c:pt>
                <c:pt idx="1">
                  <c:v>0.42873463769270853</c:v>
                </c:pt>
                <c:pt idx="2">
                  <c:v>0.42824385561443162</c:v>
                </c:pt>
                <c:pt idx="3">
                  <c:v>0.90188039731590519</c:v>
                </c:pt>
                <c:pt idx="4">
                  <c:v>1.0657718396924045</c:v>
                </c:pt>
                <c:pt idx="5">
                  <c:v>0.97564463102212506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649-4B20-85BB-2305A7F6E866}"/>
            </c:ext>
          </c:extLst>
        </c:ser>
        <c:ser>
          <c:idx val="2"/>
          <c:order val="2"/>
          <c:tx>
            <c:strRef>
              <c:f>'SCFA Cytotoxicity'!$A$15:$A$20</c:f>
              <c:strCache>
                <c:ptCount val="6"/>
                <c:pt idx="0">
                  <c:v>Propionate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'SCFA Cytotoxicity'!$J$15:$J$20</c:f>
                <c:numCache>
                  <c:formatCode>General</c:formatCode>
                  <c:ptCount val="6"/>
                  <c:pt idx="0">
                    <c:v>2.0513042565124741E-2</c:v>
                  </c:pt>
                  <c:pt idx="1">
                    <c:v>6.0688356676949912E-2</c:v>
                  </c:pt>
                  <c:pt idx="2">
                    <c:v>7.0238419047578327E-2</c:v>
                  </c:pt>
                  <c:pt idx="3">
                    <c:v>5.7018205098075841E-2</c:v>
                  </c:pt>
                  <c:pt idx="4">
                    <c:v>1.4468853259549178E-2</c:v>
                  </c:pt>
                  <c:pt idx="5">
                    <c:v>4.6508121342488683E-2</c:v>
                  </c:pt>
                </c:numCache>
              </c:numRef>
            </c:plus>
            <c:minus>
              <c:numRef>
                <c:f>'SCFA Cytotoxicity'!$J$15:$J$20</c:f>
                <c:numCache>
                  <c:formatCode>General</c:formatCode>
                  <c:ptCount val="6"/>
                  <c:pt idx="0">
                    <c:v>2.0513042565124741E-2</c:v>
                  </c:pt>
                  <c:pt idx="1">
                    <c:v>6.0688356676949912E-2</c:v>
                  </c:pt>
                  <c:pt idx="2">
                    <c:v>7.0238419047578327E-2</c:v>
                  </c:pt>
                  <c:pt idx="3">
                    <c:v>5.7018205098075841E-2</c:v>
                  </c:pt>
                  <c:pt idx="4">
                    <c:v>1.4468853259549178E-2</c:v>
                  </c:pt>
                  <c:pt idx="5">
                    <c:v>4.6508121342488683E-2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'SCFA Cytotoxicity'!$B$15:$B$20</c:f>
              <c:numCache>
                <c:formatCode>General</c:formatCode>
                <c:ptCount val="6"/>
                <c:pt idx="0">
                  <c:v>100</c:v>
                </c:pt>
                <c:pt idx="1">
                  <c:v>50</c:v>
                </c:pt>
                <c:pt idx="2">
                  <c:v>10</c:v>
                </c:pt>
                <c:pt idx="3">
                  <c:v>1</c:v>
                </c:pt>
                <c:pt idx="4">
                  <c:v>0.1</c:v>
                </c:pt>
                <c:pt idx="5">
                  <c:v>0.01</c:v>
                </c:pt>
              </c:numCache>
            </c:numRef>
          </c:xVal>
          <c:yVal>
            <c:numRef>
              <c:f>'SCFA Cytotoxicity'!$I$15:$I$20</c:f>
              <c:numCache>
                <c:formatCode>0%</c:formatCode>
                <c:ptCount val="6"/>
                <c:pt idx="0">
                  <c:v>0.51285902720955512</c:v>
                </c:pt>
                <c:pt idx="1">
                  <c:v>0.5116796842677136</c:v>
                </c:pt>
                <c:pt idx="2">
                  <c:v>0.72970745294228978</c:v>
                </c:pt>
                <c:pt idx="3">
                  <c:v>0.97696137093948765</c:v>
                </c:pt>
                <c:pt idx="4">
                  <c:v>0.8784104600217485</c:v>
                </c:pt>
                <c:pt idx="5">
                  <c:v>0.91592101699525796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649-4B20-85BB-2305A7F6E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9186079"/>
        <c:axId val="1408405455"/>
      </c:scatterChart>
      <c:valAx>
        <c:axId val="1329186079"/>
        <c:scaling>
          <c:logBase val="10"/>
          <c:orientation val="minMax"/>
          <c:min val="1.0000000000000002E-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Myriad Pro" panose="020B0503030403020204" pitchFamily="34" charset="0"/>
                    <a:ea typeface="+mn-ea"/>
                    <a:cs typeface="+mn-cs"/>
                  </a:defRPr>
                </a:pPr>
                <a:r>
                  <a:rPr lang="en-US"/>
                  <a:t>Concentration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Myriad Pro" panose="020B0503030403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yriad Pro" panose="020B0503030403020204" pitchFamily="34" charset="0"/>
                <a:ea typeface="+mn-ea"/>
                <a:cs typeface="+mn-cs"/>
              </a:defRPr>
            </a:pPr>
            <a:endParaRPr lang="en-US"/>
          </a:p>
        </c:txPr>
        <c:crossAx val="1408405455"/>
        <c:crosses val="autoZero"/>
        <c:crossBetween val="midCat"/>
      </c:valAx>
      <c:valAx>
        <c:axId val="1408405455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Myriad Pro" panose="020B0503030403020204" pitchFamily="34" charset="0"/>
                    <a:ea typeface="+mn-ea"/>
                    <a:cs typeface="+mn-cs"/>
                  </a:defRPr>
                </a:pPr>
                <a:r>
                  <a:rPr lang="en-US"/>
                  <a:t>Cell Viability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Myriad Pro" panose="020B0503030403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yriad Pro" panose="020B0503030403020204" pitchFamily="34" charset="0"/>
                <a:ea typeface="+mn-ea"/>
                <a:cs typeface="+mn-cs"/>
              </a:defRPr>
            </a:pPr>
            <a:endParaRPr lang="en-US"/>
          </a:p>
        </c:txPr>
        <c:crossAx val="1329186079"/>
        <c:crossesAt val="-3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Myriad Pro" panose="020B0503030403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yriad Pro" panose="020B05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Myriad Pro" panose="020B0503030403020204" pitchFamily="34" charset="0"/>
                <a:ea typeface="+mn-ea"/>
                <a:cs typeface="+mn-cs"/>
              </a:defRPr>
            </a:pPr>
            <a:r>
              <a:rPr lang="en-US"/>
              <a:t>Butyrate</a:t>
            </a:r>
          </a:p>
        </c:rich>
      </c:tx>
      <c:layout>
        <c:manualLayout>
          <c:xMode val="edge"/>
          <c:yMode val="edge"/>
          <c:x val="0.40949300087489071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Myriad Pro" panose="020B0503030403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'Flourometric HAT Assays'!$E$3</c:f>
              <c:strCache>
                <c:ptCount val="1"/>
                <c:pt idx="0">
                  <c:v>Butyrate (10 mM)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'Flourometric HAT Assays'!$A$4:$A$64</c:f>
              <c:numCache>
                <c:formatCode>h:mm:ss</c:formatCode>
                <c:ptCount val="61"/>
                <c:pt idx="0">
                  <c:v>0</c:v>
                </c:pt>
                <c:pt idx="1">
                  <c:v>1.3888888888888889E-3</c:v>
                </c:pt>
                <c:pt idx="2">
                  <c:v>2.7777777777777779E-3</c:v>
                </c:pt>
                <c:pt idx="3">
                  <c:v>4.1666666666666666E-3</c:v>
                </c:pt>
                <c:pt idx="4">
                  <c:v>5.5555555555555558E-3</c:v>
                </c:pt>
                <c:pt idx="5">
                  <c:v>6.9444444444444441E-3</c:v>
                </c:pt>
                <c:pt idx="6">
                  <c:v>8.3333333333333332E-3</c:v>
                </c:pt>
                <c:pt idx="7">
                  <c:v>9.7222222222222224E-3</c:v>
                </c:pt>
                <c:pt idx="8">
                  <c:v>1.1111111111111112E-2</c:v>
                </c:pt>
                <c:pt idx="9">
                  <c:v>1.2499999999999999E-2</c:v>
                </c:pt>
                <c:pt idx="10">
                  <c:v>1.3888888888888888E-2</c:v>
                </c:pt>
                <c:pt idx="11">
                  <c:v>1.5277777777777777E-2</c:v>
                </c:pt>
                <c:pt idx="12">
                  <c:v>1.6666666666666666E-2</c:v>
                </c:pt>
                <c:pt idx="13">
                  <c:v>1.8055555555555557E-2</c:v>
                </c:pt>
                <c:pt idx="14">
                  <c:v>1.9444444444444445E-2</c:v>
                </c:pt>
                <c:pt idx="15">
                  <c:v>2.0833333333333332E-2</c:v>
                </c:pt>
                <c:pt idx="16">
                  <c:v>2.2222222222222223E-2</c:v>
                </c:pt>
                <c:pt idx="17">
                  <c:v>2.361111111111111E-2</c:v>
                </c:pt>
                <c:pt idx="18">
                  <c:v>2.4999999999999998E-2</c:v>
                </c:pt>
                <c:pt idx="19">
                  <c:v>2.6388888888888889E-2</c:v>
                </c:pt>
                <c:pt idx="20">
                  <c:v>2.7777777777777776E-2</c:v>
                </c:pt>
                <c:pt idx="21">
                  <c:v>2.9166666666666664E-2</c:v>
                </c:pt>
                <c:pt idx="22">
                  <c:v>3.0555555555555555E-2</c:v>
                </c:pt>
                <c:pt idx="23">
                  <c:v>3.1944444444444449E-2</c:v>
                </c:pt>
                <c:pt idx="24">
                  <c:v>3.3333333333333333E-2</c:v>
                </c:pt>
                <c:pt idx="25">
                  <c:v>3.4722222222222224E-2</c:v>
                </c:pt>
                <c:pt idx="26">
                  <c:v>3.6111111111111115E-2</c:v>
                </c:pt>
                <c:pt idx="27">
                  <c:v>3.7499999999999999E-2</c:v>
                </c:pt>
                <c:pt idx="28">
                  <c:v>3.888888888888889E-2</c:v>
                </c:pt>
                <c:pt idx="29">
                  <c:v>4.027777777777778E-2</c:v>
                </c:pt>
                <c:pt idx="30">
                  <c:v>4.1666666666666664E-2</c:v>
                </c:pt>
                <c:pt idx="31">
                  <c:v>4.3055555555555562E-2</c:v>
                </c:pt>
                <c:pt idx="32">
                  <c:v>4.4444444444444446E-2</c:v>
                </c:pt>
                <c:pt idx="33">
                  <c:v>4.5833333333333337E-2</c:v>
                </c:pt>
                <c:pt idx="34">
                  <c:v>4.7222222222222221E-2</c:v>
                </c:pt>
                <c:pt idx="35">
                  <c:v>4.8611111111111112E-2</c:v>
                </c:pt>
                <c:pt idx="36">
                  <c:v>4.9999999999999996E-2</c:v>
                </c:pt>
                <c:pt idx="37">
                  <c:v>5.1388888888888894E-2</c:v>
                </c:pt>
                <c:pt idx="38">
                  <c:v>5.2777777777777778E-2</c:v>
                </c:pt>
                <c:pt idx="39">
                  <c:v>5.4166666666666669E-2</c:v>
                </c:pt>
                <c:pt idx="40">
                  <c:v>5.5555555555555552E-2</c:v>
                </c:pt>
                <c:pt idx="41">
                  <c:v>5.6944444444444443E-2</c:v>
                </c:pt>
                <c:pt idx="42">
                  <c:v>5.8333333333333327E-2</c:v>
                </c:pt>
                <c:pt idx="43">
                  <c:v>5.9722222222222225E-2</c:v>
                </c:pt>
                <c:pt idx="44">
                  <c:v>6.1111111111111116E-2</c:v>
                </c:pt>
                <c:pt idx="45">
                  <c:v>6.25E-2</c:v>
                </c:pt>
                <c:pt idx="46">
                  <c:v>6.3888888888888884E-2</c:v>
                </c:pt>
                <c:pt idx="47">
                  <c:v>6.5277777777777782E-2</c:v>
                </c:pt>
                <c:pt idx="48">
                  <c:v>6.6666666666666666E-2</c:v>
                </c:pt>
                <c:pt idx="49">
                  <c:v>6.805555555555555E-2</c:v>
                </c:pt>
                <c:pt idx="50">
                  <c:v>6.9444444444444434E-2</c:v>
                </c:pt>
                <c:pt idx="51">
                  <c:v>7.0833333333333331E-2</c:v>
                </c:pt>
                <c:pt idx="52">
                  <c:v>7.2222222222222229E-2</c:v>
                </c:pt>
                <c:pt idx="53">
                  <c:v>7.3611111111111113E-2</c:v>
                </c:pt>
                <c:pt idx="54">
                  <c:v>7.4999999999999997E-2</c:v>
                </c:pt>
                <c:pt idx="55">
                  <c:v>7.6388888888888895E-2</c:v>
                </c:pt>
                <c:pt idx="56">
                  <c:v>7.7777777777777779E-2</c:v>
                </c:pt>
                <c:pt idx="57">
                  <c:v>7.9166666666666663E-2</c:v>
                </c:pt>
                <c:pt idx="58">
                  <c:v>8.0555555555555561E-2</c:v>
                </c:pt>
                <c:pt idx="59">
                  <c:v>8.1944444444444445E-2</c:v>
                </c:pt>
                <c:pt idx="60">
                  <c:v>8.3333333333333329E-2</c:v>
                </c:pt>
              </c:numCache>
            </c:numRef>
          </c:xVal>
          <c:yVal>
            <c:numRef>
              <c:f>'Flourometric HAT Assays'!$E$4:$E$64</c:f>
              <c:numCache>
                <c:formatCode>General</c:formatCode>
                <c:ptCount val="61"/>
                <c:pt idx="0">
                  <c:v>0.29649999999999999</c:v>
                </c:pt>
                <c:pt idx="1">
                  <c:v>0.317</c:v>
                </c:pt>
                <c:pt idx="2">
                  <c:v>0.32800000000000001</c:v>
                </c:pt>
                <c:pt idx="3">
                  <c:v>0.34599999999999997</c:v>
                </c:pt>
                <c:pt idx="4">
                  <c:v>0.36699999999999999</c:v>
                </c:pt>
                <c:pt idx="5">
                  <c:v>0.39300000000000002</c:v>
                </c:pt>
                <c:pt idx="6">
                  <c:v>0.41899999999999998</c:v>
                </c:pt>
                <c:pt idx="7">
                  <c:v>0.45700000000000002</c:v>
                </c:pt>
                <c:pt idx="8">
                  <c:v>0.498</c:v>
                </c:pt>
                <c:pt idx="9">
                  <c:v>0.52100000000000002</c:v>
                </c:pt>
                <c:pt idx="10">
                  <c:v>0.54500000000000004</c:v>
                </c:pt>
                <c:pt idx="11">
                  <c:v>0.56200000000000006</c:v>
                </c:pt>
                <c:pt idx="12">
                  <c:v>0.57199999999999995</c:v>
                </c:pt>
                <c:pt idx="13">
                  <c:v>0.57799999999999996</c:v>
                </c:pt>
                <c:pt idx="14">
                  <c:v>0.59099999999999997</c:v>
                </c:pt>
                <c:pt idx="15">
                  <c:v>0.60799999999999998</c:v>
                </c:pt>
                <c:pt idx="16">
                  <c:v>0.621</c:v>
                </c:pt>
                <c:pt idx="17">
                  <c:v>0.63700000000000001</c:v>
                </c:pt>
                <c:pt idx="18">
                  <c:v>0.65400000000000003</c:v>
                </c:pt>
                <c:pt idx="19">
                  <c:v>0.66900000000000004</c:v>
                </c:pt>
                <c:pt idx="20">
                  <c:v>0.67700000000000005</c:v>
                </c:pt>
                <c:pt idx="21">
                  <c:v>0.68899999999999995</c:v>
                </c:pt>
                <c:pt idx="22">
                  <c:v>0.70099999999999996</c:v>
                </c:pt>
                <c:pt idx="23">
                  <c:v>0.70699999999999996</c:v>
                </c:pt>
                <c:pt idx="24">
                  <c:v>0.71899999999999997</c:v>
                </c:pt>
                <c:pt idx="25">
                  <c:v>0.72499999999999998</c:v>
                </c:pt>
                <c:pt idx="26">
                  <c:v>0.73699999999999999</c:v>
                </c:pt>
                <c:pt idx="27">
                  <c:v>0.749</c:v>
                </c:pt>
                <c:pt idx="28">
                  <c:v>0.755</c:v>
                </c:pt>
                <c:pt idx="29">
                  <c:v>0.75900000000000001</c:v>
                </c:pt>
                <c:pt idx="30">
                  <c:v>0.76500000000000001</c:v>
                </c:pt>
                <c:pt idx="31">
                  <c:v>0.77200000000000002</c:v>
                </c:pt>
                <c:pt idx="32">
                  <c:v>0.77900000000000003</c:v>
                </c:pt>
                <c:pt idx="33">
                  <c:v>0.79200000000000004</c:v>
                </c:pt>
                <c:pt idx="34">
                  <c:v>0.79100000000000004</c:v>
                </c:pt>
                <c:pt idx="35">
                  <c:v>0.79800000000000004</c:v>
                </c:pt>
                <c:pt idx="36">
                  <c:v>0.80300000000000005</c:v>
                </c:pt>
                <c:pt idx="37">
                  <c:v>0.80900000000000005</c:v>
                </c:pt>
                <c:pt idx="38">
                  <c:v>0.82399999999999995</c:v>
                </c:pt>
                <c:pt idx="39">
                  <c:v>0.83099999999999996</c:v>
                </c:pt>
                <c:pt idx="40">
                  <c:v>0.84199999999999997</c:v>
                </c:pt>
                <c:pt idx="41">
                  <c:v>0.84699999999999998</c:v>
                </c:pt>
                <c:pt idx="42">
                  <c:v>0.85599999999999998</c:v>
                </c:pt>
                <c:pt idx="43">
                  <c:v>0.86499999999999999</c:v>
                </c:pt>
                <c:pt idx="44">
                  <c:v>0.875</c:v>
                </c:pt>
                <c:pt idx="45">
                  <c:v>0.88500000000000001</c:v>
                </c:pt>
                <c:pt idx="46">
                  <c:v>0.88800000000000001</c:v>
                </c:pt>
                <c:pt idx="47">
                  <c:v>0.89500000000000002</c:v>
                </c:pt>
                <c:pt idx="48">
                  <c:v>0.89900000000000002</c:v>
                </c:pt>
                <c:pt idx="49">
                  <c:v>0.90500000000000003</c:v>
                </c:pt>
                <c:pt idx="50">
                  <c:v>0.91100000000000003</c:v>
                </c:pt>
                <c:pt idx="51">
                  <c:v>0.91100000000000003</c:v>
                </c:pt>
                <c:pt idx="52">
                  <c:v>0.91800000000000004</c:v>
                </c:pt>
                <c:pt idx="53">
                  <c:v>0.93</c:v>
                </c:pt>
                <c:pt idx="54">
                  <c:v>0.92800000000000005</c:v>
                </c:pt>
                <c:pt idx="55">
                  <c:v>0.93100000000000005</c:v>
                </c:pt>
                <c:pt idx="56">
                  <c:v>0.93300000000000005</c:v>
                </c:pt>
                <c:pt idx="57">
                  <c:v>0.94299999999999995</c:v>
                </c:pt>
                <c:pt idx="58">
                  <c:v>0.94599999999999995</c:v>
                </c:pt>
                <c:pt idx="59">
                  <c:v>0.94899999999999995</c:v>
                </c:pt>
                <c:pt idx="60">
                  <c:v>0.94699999999999995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7D7-4B2C-B080-B64A1E1B3982}"/>
            </c:ext>
          </c:extLst>
        </c:ser>
        <c:ser>
          <c:idx val="1"/>
          <c:order val="1"/>
          <c:tx>
            <c:strRef>
              <c:f>'Flourometric HAT Assays'!$F$3</c:f>
              <c:strCache>
                <c:ptCount val="1"/>
                <c:pt idx="0">
                  <c:v>Butyrate (1 mM)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'Flourometric HAT Assays'!$A$4:$A$64</c:f>
              <c:numCache>
                <c:formatCode>h:mm:ss</c:formatCode>
                <c:ptCount val="61"/>
                <c:pt idx="0">
                  <c:v>0</c:v>
                </c:pt>
                <c:pt idx="1">
                  <c:v>1.3888888888888889E-3</c:v>
                </c:pt>
                <c:pt idx="2">
                  <c:v>2.7777777777777779E-3</c:v>
                </c:pt>
                <c:pt idx="3">
                  <c:v>4.1666666666666666E-3</c:v>
                </c:pt>
                <c:pt idx="4">
                  <c:v>5.5555555555555558E-3</c:v>
                </c:pt>
                <c:pt idx="5">
                  <c:v>6.9444444444444441E-3</c:v>
                </c:pt>
                <c:pt idx="6">
                  <c:v>8.3333333333333332E-3</c:v>
                </c:pt>
                <c:pt idx="7">
                  <c:v>9.7222222222222224E-3</c:v>
                </c:pt>
                <c:pt idx="8">
                  <c:v>1.1111111111111112E-2</c:v>
                </c:pt>
                <c:pt idx="9">
                  <c:v>1.2499999999999999E-2</c:v>
                </c:pt>
                <c:pt idx="10">
                  <c:v>1.3888888888888888E-2</c:v>
                </c:pt>
                <c:pt idx="11">
                  <c:v>1.5277777777777777E-2</c:v>
                </c:pt>
                <c:pt idx="12">
                  <c:v>1.6666666666666666E-2</c:v>
                </c:pt>
                <c:pt idx="13">
                  <c:v>1.8055555555555557E-2</c:v>
                </c:pt>
                <c:pt idx="14">
                  <c:v>1.9444444444444445E-2</c:v>
                </c:pt>
                <c:pt idx="15">
                  <c:v>2.0833333333333332E-2</c:v>
                </c:pt>
                <c:pt idx="16">
                  <c:v>2.2222222222222223E-2</c:v>
                </c:pt>
                <c:pt idx="17">
                  <c:v>2.361111111111111E-2</c:v>
                </c:pt>
                <c:pt idx="18">
                  <c:v>2.4999999999999998E-2</c:v>
                </c:pt>
                <c:pt idx="19">
                  <c:v>2.6388888888888889E-2</c:v>
                </c:pt>
                <c:pt idx="20">
                  <c:v>2.7777777777777776E-2</c:v>
                </c:pt>
                <c:pt idx="21">
                  <c:v>2.9166666666666664E-2</c:v>
                </c:pt>
                <c:pt idx="22">
                  <c:v>3.0555555555555555E-2</c:v>
                </c:pt>
                <c:pt idx="23">
                  <c:v>3.1944444444444449E-2</c:v>
                </c:pt>
                <c:pt idx="24">
                  <c:v>3.3333333333333333E-2</c:v>
                </c:pt>
                <c:pt idx="25">
                  <c:v>3.4722222222222224E-2</c:v>
                </c:pt>
                <c:pt idx="26">
                  <c:v>3.6111111111111115E-2</c:v>
                </c:pt>
                <c:pt idx="27">
                  <c:v>3.7499999999999999E-2</c:v>
                </c:pt>
                <c:pt idx="28">
                  <c:v>3.888888888888889E-2</c:v>
                </c:pt>
                <c:pt idx="29">
                  <c:v>4.027777777777778E-2</c:v>
                </c:pt>
                <c:pt idx="30">
                  <c:v>4.1666666666666664E-2</c:v>
                </c:pt>
                <c:pt idx="31">
                  <c:v>4.3055555555555562E-2</c:v>
                </c:pt>
                <c:pt idx="32">
                  <c:v>4.4444444444444446E-2</c:v>
                </c:pt>
                <c:pt idx="33">
                  <c:v>4.5833333333333337E-2</c:v>
                </c:pt>
                <c:pt idx="34">
                  <c:v>4.7222222222222221E-2</c:v>
                </c:pt>
                <c:pt idx="35">
                  <c:v>4.8611111111111112E-2</c:v>
                </c:pt>
                <c:pt idx="36">
                  <c:v>4.9999999999999996E-2</c:v>
                </c:pt>
                <c:pt idx="37">
                  <c:v>5.1388888888888894E-2</c:v>
                </c:pt>
                <c:pt idx="38">
                  <c:v>5.2777777777777778E-2</c:v>
                </c:pt>
                <c:pt idx="39">
                  <c:v>5.4166666666666669E-2</c:v>
                </c:pt>
                <c:pt idx="40">
                  <c:v>5.5555555555555552E-2</c:v>
                </c:pt>
                <c:pt idx="41">
                  <c:v>5.6944444444444443E-2</c:v>
                </c:pt>
                <c:pt idx="42">
                  <c:v>5.8333333333333327E-2</c:v>
                </c:pt>
                <c:pt idx="43">
                  <c:v>5.9722222222222225E-2</c:v>
                </c:pt>
                <c:pt idx="44">
                  <c:v>6.1111111111111116E-2</c:v>
                </c:pt>
                <c:pt idx="45">
                  <c:v>6.25E-2</c:v>
                </c:pt>
                <c:pt idx="46">
                  <c:v>6.3888888888888884E-2</c:v>
                </c:pt>
                <c:pt idx="47">
                  <c:v>6.5277777777777782E-2</c:v>
                </c:pt>
                <c:pt idx="48">
                  <c:v>6.6666666666666666E-2</c:v>
                </c:pt>
                <c:pt idx="49">
                  <c:v>6.805555555555555E-2</c:v>
                </c:pt>
                <c:pt idx="50">
                  <c:v>6.9444444444444434E-2</c:v>
                </c:pt>
                <c:pt idx="51">
                  <c:v>7.0833333333333331E-2</c:v>
                </c:pt>
                <c:pt idx="52">
                  <c:v>7.2222222222222229E-2</c:v>
                </c:pt>
                <c:pt idx="53">
                  <c:v>7.3611111111111113E-2</c:v>
                </c:pt>
                <c:pt idx="54">
                  <c:v>7.4999999999999997E-2</c:v>
                </c:pt>
                <c:pt idx="55">
                  <c:v>7.6388888888888895E-2</c:v>
                </c:pt>
                <c:pt idx="56">
                  <c:v>7.7777777777777779E-2</c:v>
                </c:pt>
                <c:pt idx="57">
                  <c:v>7.9166666666666663E-2</c:v>
                </c:pt>
                <c:pt idx="58">
                  <c:v>8.0555555555555561E-2</c:v>
                </c:pt>
                <c:pt idx="59">
                  <c:v>8.1944444444444445E-2</c:v>
                </c:pt>
                <c:pt idx="60">
                  <c:v>8.3333333333333329E-2</c:v>
                </c:pt>
              </c:numCache>
            </c:numRef>
          </c:xVal>
          <c:yVal>
            <c:numRef>
              <c:f>'Flourometric HAT Assays'!$F$4:$F$64</c:f>
              <c:numCache>
                <c:formatCode>General</c:formatCode>
                <c:ptCount val="61"/>
                <c:pt idx="0">
                  <c:v>0.29299999999999998</c:v>
                </c:pt>
                <c:pt idx="1">
                  <c:v>0.29499999999999998</c:v>
                </c:pt>
                <c:pt idx="2">
                  <c:v>0.312</c:v>
                </c:pt>
                <c:pt idx="3">
                  <c:v>0.33900000000000002</c:v>
                </c:pt>
                <c:pt idx="4">
                  <c:v>0.373</c:v>
                </c:pt>
                <c:pt idx="5">
                  <c:v>0.41899999999999998</c:v>
                </c:pt>
                <c:pt idx="6">
                  <c:v>0.45800000000000002</c:v>
                </c:pt>
                <c:pt idx="7">
                  <c:v>0.47599999999999998</c:v>
                </c:pt>
                <c:pt idx="8">
                  <c:v>0.49399999999999999</c:v>
                </c:pt>
                <c:pt idx="9">
                  <c:v>0.502</c:v>
                </c:pt>
                <c:pt idx="10">
                  <c:v>0.51500000000000001</c:v>
                </c:pt>
                <c:pt idx="11">
                  <c:v>0.52800000000000002</c:v>
                </c:pt>
                <c:pt idx="12">
                  <c:v>0.53500000000000003</c:v>
                </c:pt>
                <c:pt idx="13">
                  <c:v>0.55100000000000005</c:v>
                </c:pt>
                <c:pt idx="14">
                  <c:v>0.56799999999999995</c:v>
                </c:pt>
                <c:pt idx="15">
                  <c:v>0.57799999999999996</c:v>
                </c:pt>
                <c:pt idx="16">
                  <c:v>0.59199999999999997</c:v>
                </c:pt>
                <c:pt idx="17">
                  <c:v>0.59899999999999998</c:v>
                </c:pt>
                <c:pt idx="18">
                  <c:v>0.61199999999999999</c:v>
                </c:pt>
                <c:pt idx="19">
                  <c:v>0.622</c:v>
                </c:pt>
                <c:pt idx="20">
                  <c:v>0.627</c:v>
                </c:pt>
                <c:pt idx="21">
                  <c:v>0.63600000000000001</c:v>
                </c:pt>
                <c:pt idx="22">
                  <c:v>0.64</c:v>
                </c:pt>
                <c:pt idx="23">
                  <c:v>0.65700000000000003</c:v>
                </c:pt>
                <c:pt idx="24">
                  <c:v>0.66500000000000004</c:v>
                </c:pt>
                <c:pt idx="25">
                  <c:v>0.66600000000000004</c:v>
                </c:pt>
                <c:pt idx="26">
                  <c:v>0.67700000000000005</c:v>
                </c:pt>
                <c:pt idx="27">
                  <c:v>0.68400000000000005</c:v>
                </c:pt>
                <c:pt idx="28">
                  <c:v>0.69799999999999995</c:v>
                </c:pt>
                <c:pt idx="29">
                  <c:v>0.70499999999999996</c:v>
                </c:pt>
                <c:pt idx="30">
                  <c:v>0.71099999999999997</c:v>
                </c:pt>
                <c:pt idx="31">
                  <c:v>0.71899999999999997</c:v>
                </c:pt>
                <c:pt idx="32">
                  <c:v>0.72499999999999998</c:v>
                </c:pt>
                <c:pt idx="33">
                  <c:v>0.72799999999999998</c:v>
                </c:pt>
                <c:pt idx="34">
                  <c:v>0.73499999999999999</c:v>
                </c:pt>
                <c:pt idx="35">
                  <c:v>0.747</c:v>
                </c:pt>
                <c:pt idx="36">
                  <c:v>0.75700000000000001</c:v>
                </c:pt>
                <c:pt idx="37">
                  <c:v>0.77</c:v>
                </c:pt>
                <c:pt idx="38">
                  <c:v>0.77400000000000002</c:v>
                </c:pt>
                <c:pt idx="39">
                  <c:v>0.78400000000000003</c:v>
                </c:pt>
                <c:pt idx="40">
                  <c:v>0.78800000000000003</c:v>
                </c:pt>
                <c:pt idx="41">
                  <c:v>0.79100000000000004</c:v>
                </c:pt>
                <c:pt idx="42">
                  <c:v>0.79800000000000004</c:v>
                </c:pt>
                <c:pt idx="43">
                  <c:v>0.81</c:v>
                </c:pt>
                <c:pt idx="44">
                  <c:v>0.82</c:v>
                </c:pt>
                <c:pt idx="45">
                  <c:v>0.82099999999999995</c:v>
                </c:pt>
                <c:pt idx="46">
                  <c:v>0.83</c:v>
                </c:pt>
                <c:pt idx="47">
                  <c:v>0.84299999999999997</c:v>
                </c:pt>
                <c:pt idx="48">
                  <c:v>0.85499999999999998</c:v>
                </c:pt>
                <c:pt idx="49">
                  <c:v>0.85799999999999998</c:v>
                </c:pt>
                <c:pt idx="50">
                  <c:v>0.86899999999999999</c:v>
                </c:pt>
                <c:pt idx="51">
                  <c:v>0.874</c:v>
                </c:pt>
                <c:pt idx="52">
                  <c:v>0.88</c:v>
                </c:pt>
                <c:pt idx="53">
                  <c:v>0.879</c:v>
                </c:pt>
                <c:pt idx="54">
                  <c:v>0.89</c:v>
                </c:pt>
                <c:pt idx="55">
                  <c:v>0.89800000000000002</c:v>
                </c:pt>
                <c:pt idx="56">
                  <c:v>0.90200000000000002</c:v>
                </c:pt>
                <c:pt idx="57">
                  <c:v>0.91200000000000003</c:v>
                </c:pt>
                <c:pt idx="58">
                  <c:v>0.92</c:v>
                </c:pt>
                <c:pt idx="59">
                  <c:v>0.92700000000000005</c:v>
                </c:pt>
                <c:pt idx="60">
                  <c:v>0.93100000000000005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7D7-4B2C-B080-B64A1E1B3982}"/>
            </c:ext>
          </c:extLst>
        </c:ser>
        <c:ser>
          <c:idx val="2"/>
          <c:order val="2"/>
          <c:tx>
            <c:strRef>
              <c:f>'Flourometric HAT Assays'!$G$3</c:f>
              <c:strCache>
                <c:ptCount val="1"/>
                <c:pt idx="0">
                  <c:v>Butyrate (0.1 mM)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'Flourometric HAT Assays'!$A$4:$A$64</c:f>
              <c:numCache>
                <c:formatCode>h:mm:ss</c:formatCode>
                <c:ptCount val="61"/>
                <c:pt idx="0">
                  <c:v>0</c:v>
                </c:pt>
                <c:pt idx="1">
                  <c:v>1.3888888888888889E-3</c:v>
                </c:pt>
                <c:pt idx="2">
                  <c:v>2.7777777777777779E-3</c:v>
                </c:pt>
                <c:pt idx="3">
                  <c:v>4.1666666666666666E-3</c:v>
                </c:pt>
                <c:pt idx="4">
                  <c:v>5.5555555555555558E-3</c:v>
                </c:pt>
                <c:pt idx="5">
                  <c:v>6.9444444444444441E-3</c:v>
                </c:pt>
                <c:pt idx="6">
                  <c:v>8.3333333333333332E-3</c:v>
                </c:pt>
                <c:pt idx="7">
                  <c:v>9.7222222222222224E-3</c:v>
                </c:pt>
                <c:pt idx="8">
                  <c:v>1.1111111111111112E-2</c:v>
                </c:pt>
                <c:pt idx="9">
                  <c:v>1.2499999999999999E-2</c:v>
                </c:pt>
                <c:pt idx="10">
                  <c:v>1.3888888888888888E-2</c:v>
                </c:pt>
                <c:pt idx="11">
                  <c:v>1.5277777777777777E-2</c:v>
                </c:pt>
                <c:pt idx="12">
                  <c:v>1.6666666666666666E-2</c:v>
                </c:pt>
                <c:pt idx="13">
                  <c:v>1.8055555555555557E-2</c:v>
                </c:pt>
                <c:pt idx="14">
                  <c:v>1.9444444444444445E-2</c:v>
                </c:pt>
                <c:pt idx="15">
                  <c:v>2.0833333333333332E-2</c:v>
                </c:pt>
                <c:pt idx="16">
                  <c:v>2.2222222222222223E-2</c:v>
                </c:pt>
                <c:pt idx="17">
                  <c:v>2.361111111111111E-2</c:v>
                </c:pt>
                <c:pt idx="18">
                  <c:v>2.4999999999999998E-2</c:v>
                </c:pt>
                <c:pt idx="19">
                  <c:v>2.6388888888888889E-2</c:v>
                </c:pt>
                <c:pt idx="20">
                  <c:v>2.7777777777777776E-2</c:v>
                </c:pt>
                <c:pt idx="21">
                  <c:v>2.9166666666666664E-2</c:v>
                </c:pt>
                <c:pt idx="22">
                  <c:v>3.0555555555555555E-2</c:v>
                </c:pt>
                <c:pt idx="23">
                  <c:v>3.1944444444444449E-2</c:v>
                </c:pt>
                <c:pt idx="24">
                  <c:v>3.3333333333333333E-2</c:v>
                </c:pt>
                <c:pt idx="25">
                  <c:v>3.4722222222222224E-2</c:v>
                </c:pt>
                <c:pt idx="26">
                  <c:v>3.6111111111111115E-2</c:v>
                </c:pt>
                <c:pt idx="27">
                  <c:v>3.7499999999999999E-2</c:v>
                </c:pt>
                <c:pt idx="28">
                  <c:v>3.888888888888889E-2</c:v>
                </c:pt>
                <c:pt idx="29">
                  <c:v>4.027777777777778E-2</c:v>
                </c:pt>
                <c:pt idx="30">
                  <c:v>4.1666666666666664E-2</c:v>
                </c:pt>
                <c:pt idx="31">
                  <c:v>4.3055555555555562E-2</c:v>
                </c:pt>
                <c:pt idx="32">
                  <c:v>4.4444444444444446E-2</c:v>
                </c:pt>
                <c:pt idx="33">
                  <c:v>4.5833333333333337E-2</c:v>
                </c:pt>
                <c:pt idx="34">
                  <c:v>4.7222222222222221E-2</c:v>
                </c:pt>
                <c:pt idx="35">
                  <c:v>4.8611111111111112E-2</c:v>
                </c:pt>
                <c:pt idx="36">
                  <c:v>4.9999999999999996E-2</c:v>
                </c:pt>
                <c:pt idx="37">
                  <c:v>5.1388888888888894E-2</c:v>
                </c:pt>
                <c:pt idx="38">
                  <c:v>5.2777777777777778E-2</c:v>
                </c:pt>
                <c:pt idx="39">
                  <c:v>5.4166666666666669E-2</c:v>
                </c:pt>
                <c:pt idx="40">
                  <c:v>5.5555555555555552E-2</c:v>
                </c:pt>
                <c:pt idx="41">
                  <c:v>5.6944444444444443E-2</c:v>
                </c:pt>
                <c:pt idx="42">
                  <c:v>5.8333333333333327E-2</c:v>
                </c:pt>
                <c:pt idx="43">
                  <c:v>5.9722222222222225E-2</c:v>
                </c:pt>
                <c:pt idx="44">
                  <c:v>6.1111111111111116E-2</c:v>
                </c:pt>
                <c:pt idx="45">
                  <c:v>6.25E-2</c:v>
                </c:pt>
                <c:pt idx="46">
                  <c:v>6.3888888888888884E-2</c:v>
                </c:pt>
                <c:pt idx="47">
                  <c:v>6.5277777777777782E-2</c:v>
                </c:pt>
                <c:pt idx="48">
                  <c:v>6.6666666666666666E-2</c:v>
                </c:pt>
                <c:pt idx="49">
                  <c:v>6.805555555555555E-2</c:v>
                </c:pt>
                <c:pt idx="50">
                  <c:v>6.9444444444444434E-2</c:v>
                </c:pt>
                <c:pt idx="51">
                  <c:v>7.0833333333333331E-2</c:v>
                </c:pt>
                <c:pt idx="52">
                  <c:v>7.2222222222222229E-2</c:v>
                </c:pt>
                <c:pt idx="53">
                  <c:v>7.3611111111111113E-2</c:v>
                </c:pt>
                <c:pt idx="54">
                  <c:v>7.4999999999999997E-2</c:v>
                </c:pt>
                <c:pt idx="55">
                  <c:v>7.6388888888888895E-2</c:v>
                </c:pt>
                <c:pt idx="56">
                  <c:v>7.7777777777777779E-2</c:v>
                </c:pt>
                <c:pt idx="57">
                  <c:v>7.9166666666666663E-2</c:v>
                </c:pt>
                <c:pt idx="58">
                  <c:v>8.0555555555555561E-2</c:v>
                </c:pt>
                <c:pt idx="59">
                  <c:v>8.1944444444444445E-2</c:v>
                </c:pt>
                <c:pt idx="60">
                  <c:v>8.3333333333333329E-2</c:v>
                </c:pt>
              </c:numCache>
            </c:numRef>
          </c:xVal>
          <c:yVal>
            <c:numRef>
              <c:f>'Flourometric HAT Assays'!$G$4:$G$64</c:f>
              <c:numCache>
                <c:formatCode>General</c:formatCode>
                <c:ptCount val="61"/>
                <c:pt idx="0">
                  <c:v>0.29199999999999998</c:v>
                </c:pt>
                <c:pt idx="1">
                  <c:v>0.29199999999999998</c:v>
                </c:pt>
                <c:pt idx="2">
                  <c:v>0.30099999999999999</c:v>
                </c:pt>
                <c:pt idx="3">
                  <c:v>0.32600000000000001</c:v>
                </c:pt>
                <c:pt idx="4">
                  <c:v>0.35</c:v>
                </c:pt>
                <c:pt idx="5">
                  <c:v>0.36499999999999999</c:v>
                </c:pt>
                <c:pt idx="6">
                  <c:v>0.38700000000000001</c:v>
                </c:pt>
                <c:pt idx="7">
                  <c:v>0.41499999999999998</c:v>
                </c:pt>
                <c:pt idx="8">
                  <c:v>0.44</c:v>
                </c:pt>
                <c:pt idx="9">
                  <c:v>0.46300000000000002</c:v>
                </c:pt>
                <c:pt idx="10">
                  <c:v>0.48399999999999999</c:v>
                </c:pt>
                <c:pt idx="11">
                  <c:v>0.504</c:v>
                </c:pt>
                <c:pt idx="12">
                  <c:v>0.52</c:v>
                </c:pt>
                <c:pt idx="13">
                  <c:v>0.53400000000000003</c:v>
                </c:pt>
                <c:pt idx="14">
                  <c:v>0.55200000000000005</c:v>
                </c:pt>
                <c:pt idx="15">
                  <c:v>0.56799999999999995</c:v>
                </c:pt>
                <c:pt idx="16">
                  <c:v>0.58099999999999996</c:v>
                </c:pt>
                <c:pt idx="17">
                  <c:v>0.59099999999999997</c:v>
                </c:pt>
                <c:pt idx="18">
                  <c:v>0.6</c:v>
                </c:pt>
                <c:pt idx="19">
                  <c:v>0.60799999999999998</c:v>
                </c:pt>
                <c:pt idx="20">
                  <c:v>0.62</c:v>
                </c:pt>
                <c:pt idx="21">
                  <c:v>0.63</c:v>
                </c:pt>
                <c:pt idx="22">
                  <c:v>0.64100000000000001</c:v>
                </c:pt>
                <c:pt idx="23">
                  <c:v>0.65300000000000002</c:v>
                </c:pt>
                <c:pt idx="24">
                  <c:v>0.66800000000000004</c:v>
                </c:pt>
                <c:pt idx="25">
                  <c:v>0.67200000000000004</c:v>
                </c:pt>
                <c:pt idx="26">
                  <c:v>0.67800000000000005</c:v>
                </c:pt>
                <c:pt idx="27">
                  <c:v>0.69399999999999995</c:v>
                </c:pt>
                <c:pt idx="28">
                  <c:v>0.70199999999999996</c:v>
                </c:pt>
                <c:pt idx="29">
                  <c:v>0.71</c:v>
                </c:pt>
                <c:pt idx="30">
                  <c:v>0.71399999999999997</c:v>
                </c:pt>
                <c:pt idx="31">
                  <c:v>0.72299999999999998</c:v>
                </c:pt>
                <c:pt idx="32">
                  <c:v>0.73399999999999999</c:v>
                </c:pt>
                <c:pt idx="33">
                  <c:v>0.74199999999999999</c:v>
                </c:pt>
                <c:pt idx="34">
                  <c:v>0.74299999999999999</c:v>
                </c:pt>
                <c:pt idx="35">
                  <c:v>0.753</c:v>
                </c:pt>
                <c:pt idx="36">
                  <c:v>0.76100000000000001</c:v>
                </c:pt>
                <c:pt idx="37">
                  <c:v>0.76800000000000002</c:v>
                </c:pt>
                <c:pt idx="38">
                  <c:v>0.77700000000000002</c:v>
                </c:pt>
                <c:pt idx="39">
                  <c:v>0.77900000000000003</c:v>
                </c:pt>
                <c:pt idx="40">
                  <c:v>0.79200000000000004</c:v>
                </c:pt>
                <c:pt idx="41">
                  <c:v>0.79300000000000004</c:v>
                </c:pt>
                <c:pt idx="42">
                  <c:v>0.8</c:v>
                </c:pt>
                <c:pt idx="43">
                  <c:v>0.80700000000000005</c:v>
                </c:pt>
                <c:pt idx="44">
                  <c:v>0.81200000000000006</c:v>
                </c:pt>
                <c:pt idx="45">
                  <c:v>0.81799999999999995</c:v>
                </c:pt>
                <c:pt idx="46">
                  <c:v>0.82799999999999996</c:v>
                </c:pt>
                <c:pt idx="47">
                  <c:v>0.83899999999999997</c:v>
                </c:pt>
                <c:pt idx="48">
                  <c:v>0.84399999999999997</c:v>
                </c:pt>
                <c:pt idx="49">
                  <c:v>0.85699999999999998</c:v>
                </c:pt>
                <c:pt idx="50">
                  <c:v>0.87</c:v>
                </c:pt>
                <c:pt idx="51">
                  <c:v>0.878</c:v>
                </c:pt>
                <c:pt idx="52">
                  <c:v>0.88500000000000001</c:v>
                </c:pt>
                <c:pt idx="53">
                  <c:v>0.88600000000000001</c:v>
                </c:pt>
                <c:pt idx="54">
                  <c:v>0.9</c:v>
                </c:pt>
                <c:pt idx="55">
                  <c:v>0.91100000000000003</c:v>
                </c:pt>
                <c:pt idx="56">
                  <c:v>0.90700000000000003</c:v>
                </c:pt>
                <c:pt idx="57">
                  <c:v>0.92</c:v>
                </c:pt>
                <c:pt idx="58">
                  <c:v>0.92600000000000005</c:v>
                </c:pt>
                <c:pt idx="59">
                  <c:v>0.92900000000000005</c:v>
                </c:pt>
                <c:pt idx="60">
                  <c:v>0.93400000000000005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7D7-4B2C-B080-B64A1E1B3982}"/>
            </c:ext>
          </c:extLst>
        </c:ser>
        <c:ser>
          <c:idx val="3"/>
          <c:order val="3"/>
          <c:tx>
            <c:strRef>
              <c:f>'Flourometric HAT Assays'!$H$3</c:f>
              <c:strCache>
                <c:ptCount val="1"/>
                <c:pt idx="0">
                  <c:v>Butyrate (0.01 mM)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'Flourometric HAT Assays'!$A$4:$A$64</c:f>
              <c:numCache>
                <c:formatCode>h:mm:ss</c:formatCode>
                <c:ptCount val="61"/>
                <c:pt idx="0">
                  <c:v>0</c:v>
                </c:pt>
                <c:pt idx="1">
                  <c:v>1.3888888888888889E-3</c:v>
                </c:pt>
                <c:pt idx="2">
                  <c:v>2.7777777777777779E-3</c:v>
                </c:pt>
                <c:pt idx="3">
                  <c:v>4.1666666666666666E-3</c:v>
                </c:pt>
                <c:pt idx="4">
                  <c:v>5.5555555555555558E-3</c:v>
                </c:pt>
                <c:pt idx="5">
                  <c:v>6.9444444444444441E-3</c:v>
                </c:pt>
                <c:pt idx="6">
                  <c:v>8.3333333333333332E-3</c:v>
                </c:pt>
                <c:pt idx="7">
                  <c:v>9.7222222222222224E-3</c:v>
                </c:pt>
                <c:pt idx="8">
                  <c:v>1.1111111111111112E-2</c:v>
                </c:pt>
                <c:pt idx="9">
                  <c:v>1.2499999999999999E-2</c:v>
                </c:pt>
                <c:pt idx="10">
                  <c:v>1.3888888888888888E-2</c:v>
                </c:pt>
                <c:pt idx="11">
                  <c:v>1.5277777777777777E-2</c:v>
                </c:pt>
                <c:pt idx="12">
                  <c:v>1.6666666666666666E-2</c:v>
                </c:pt>
                <c:pt idx="13">
                  <c:v>1.8055555555555557E-2</c:v>
                </c:pt>
                <c:pt idx="14">
                  <c:v>1.9444444444444445E-2</c:v>
                </c:pt>
                <c:pt idx="15">
                  <c:v>2.0833333333333332E-2</c:v>
                </c:pt>
                <c:pt idx="16">
                  <c:v>2.2222222222222223E-2</c:v>
                </c:pt>
                <c:pt idx="17">
                  <c:v>2.361111111111111E-2</c:v>
                </c:pt>
                <c:pt idx="18">
                  <c:v>2.4999999999999998E-2</c:v>
                </c:pt>
                <c:pt idx="19">
                  <c:v>2.6388888888888889E-2</c:v>
                </c:pt>
                <c:pt idx="20">
                  <c:v>2.7777777777777776E-2</c:v>
                </c:pt>
                <c:pt idx="21">
                  <c:v>2.9166666666666664E-2</c:v>
                </c:pt>
                <c:pt idx="22">
                  <c:v>3.0555555555555555E-2</c:v>
                </c:pt>
                <c:pt idx="23">
                  <c:v>3.1944444444444449E-2</c:v>
                </c:pt>
                <c:pt idx="24">
                  <c:v>3.3333333333333333E-2</c:v>
                </c:pt>
                <c:pt idx="25">
                  <c:v>3.4722222222222224E-2</c:v>
                </c:pt>
                <c:pt idx="26">
                  <c:v>3.6111111111111115E-2</c:v>
                </c:pt>
                <c:pt idx="27">
                  <c:v>3.7499999999999999E-2</c:v>
                </c:pt>
                <c:pt idx="28">
                  <c:v>3.888888888888889E-2</c:v>
                </c:pt>
                <c:pt idx="29">
                  <c:v>4.027777777777778E-2</c:v>
                </c:pt>
                <c:pt idx="30">
                  <c:v>4.1666666666666664E-2</c:v>
                </c:pt>
                <c:pt idx="31">
                  <c:v>4.3055555555555562E-2</c:v>
                </c:pt>
                <c:pt idx="32">
                  <c:v>4.4444444444444446E-2</c:v>
                </c:pt>
                <c:pt idx="33">
                  <c:v>4.5833333333333337E-2</c:v>
                </c:pt>
                <c:pt idx="34">
                  <c:v>4.7222222222222221E-2</c:v>
                </c:pt>
                <c:pt idx="35">
                  <c:v>4.8611111111111112E-2</c:v>
                </c:pt>
                <c:pt idx="36">
                  <c:v>4.9999999999999996E-2</c:v>
                </c:pt>
                <c:pt idx="37">
                  <c:v>5.1388888888888894E-2</c:v>
                </c:pt>
                <c:pt idx="38">
                  <c:v>5.2777777777777778E-2</c:v>
                </c:pt>
                <c:pt idx="39">
                  <c:v>5.4166666666666669E-2</c:v>
                </c:pt>
                <c:pt idx="40">
                  <c:v>5.5555555555555552E-2</c:v>
                </c:pt>
                <c:pt idx="41">
                  <c:v>5.6944444444444443E-2</c:v>
                </c:pt>
                <c:pt idx="42">
                  <c:v>5.8333333333333327E-2</c:v>
                </c:pt>
                <c:pt idx="43">
                  <c:v>5.9722222222222225E-2</c:v>
                </c:pt>
                <c:pt idx="44">
                  <c:v>6.1111111111111116E-2</c:v>
                </c:pt>
                <c:pt idx="45">
                  <c:v>6.25E-2</c:v>
                </c:pt>
                <c:pt idx="46">
                  <c:v>6.3888888888888884E-2</c:v>
                </c:pt>
                <c:pt idx="47">
                  <c:v>6.5277777777777782E-2</c:v>
                </c:pt>
                <c:pt idx="48">
                  <c:v>6.6666666666666666E-2</c:v>
                </c:pt>
                <c:pt idx="49">
                  <c:v>6.805555555555555E-2</c:v>
                </c:pt>
                <c:pt idx="50">
                  <c:v>6.9444444444444434E-2</c:v>
                </c:pt>
                <c:pt idx="51">
                  <c:v>7.0833333333333331E-2</c:v>
                </c:pt>
                <c:pt idx="52">
                  <c:v>7.2222222222222229E-2</c:v>
                </c:pt>
                <c:pt idx="53">
                  <c:v>7.3611111111111113E-2</c:v>
                </c:pt>
                <c:pt idx="54">
                  <c:v>7.4999999999999997E-2</c:v>
                </c:pt>
                <c:pt idx="55">
                  <c:v>7.6388888888888895E-2</c:v>
                </c:pt>
                <c:pt idx="56">
                  <c:v>7.7777777777777779E-2</c:v>
                </c:pt>
                <c:pt idx="57">
                  <c:v>7.9166666666666663E-2</c:v>
                </c:pt>
                <c:pt idx="58">
                  <c:v>8.0555555555555561E-2</c:v>
                </c:pt>
                <c:pt idx="59">
                  <c:v>8.1944444444444445E-2</c:v>
                </c:pt>
                <c:pt idx="60">
                  <c:v>8.3333333333333329E-2</c:v>
                </c:pt>
              </c:numCache>
            </c:numRef>
          </c:xVal>
          <c:yVal>
            <c:numRef>
              <c:f>'Flourometric HAT Assays'!$H$4:$H$64</c:f>
              <c:numCache>
                <c:formatCode>General</c:formatCode>
                <c:ptCount val="61"/>
                <c:pt idx="0">
                  <c:v>0.28599999999999998</c:v>
                </c:pt>
                <c:pt idx="1">
                  <c:v>0.29699999999999999</c:v>
                </c:pt>
                <c:pt idx="2">
                  <c:v>0.312</c:v>
                </c:pt>
                <c:pt idx="3">
                  <c:v>0.33600000000000002</c:v>
                </c:pt>
                <c:pt idx="4">
                  <c:v>0.36199999999999999</c:v>
                </c:pt>
                <c:pt idx="5">
                  <c:v>0.38600000000000001</c:v>
                </c:pt>
                <c:pt idx="6">
                  <c:v>0.41199999999999998</c:v>
                </c:pt>
                <c:pt idx="7">
                  <c:v>0.439</c:v>
                </c:pt>
                <c:pt idx="8">
                  <c:v>0.46200000000000002</c:v>
                </c:pt>
                <c:pt idx="9">
                  <c:v>0.47599999999999998</c:v>
                </c:pt>
                <c:pt idx="10">
                  <c:v>0.49</c:v>
                </c:pt>
                <c:pt idx="11">
                  <c:v>0.501</c:v>
                </c:pt>
                <c:pt idx="12">
                  <c:v>0.51100000000000001</c:v>
                </c:pt>
                <c:pt idx="13">
                  <c:v>0.52400000000000002</c:v>
                </c:pt>
                <c:pt idx="14">
                  <c:v>0.53200000000000003</c:v>
                </c:pt>
                <c:pt idx="15">
                  <c:v>0.54300000000000004</c:v>
                </c:pt>
                <c:pt idx="16">
                  <c:v>0.55400000000000005</c:v>
                </c:pt>
                <c:pt idx="17">
                  <c:v>0.56499999999999995</c:v>
                </c:pt>
                <c:pt idx="18">
                  <c:v>0.57499999999999996</c:v>
                </c:pt>
                <c:pt idx="19">
                  <c:v>0.58899999999999997</c:v>
                </c:pt>
                <c:pt idx="20">
                  <c:v>0.60099999999999998</c:v>
                </c:pt>
                <c:pt idx="21">
                  <c:v>0.61399999999999999</c:v>
                </c:pt>
                <c:pt idx="22">
                  <c:v>0.625</c:v>
                </c:pt>
                <c:pt idx="23">
                  <c:v>0.63900000000000001</c:v>
                </c:pt>
                <c:pt idx="24">
                  <c:v>0.65</c:v>
                </c:pt>
                <c:pt idx="25">
                  <c:v>0.66600000000000004</c:v>
                </c:pt>
                <c:pt idx="26">
                  <c:v>0.67600000000000005</c:v>
                </c:pt>
                <c:pt idx="27">
                  <c:v>0.69099999999999995</c:v>
                </c:pt>
                <c:pt idx="28">
                  <c:v>0.70099999999999996</c:v>
                </c:pt>
                <c:pt idx="29">
                  <c:v>0.71599999999999997</c:v>
                </c:pt>
                <c:pt idx="30">
                  <c:v>0.72</c:v>
                </c:pt>
                <c:pt idx="31">
                  <c:v>0.72599999999999998</c:v>
                </c:pt>
                <c:pt idx="32">
                  <c:v>0.73499999999999999</c:v>
                </c:pt>
                <c:pt idx="33">
                  <c:v>0.747</c:v>
                </c:pt>
                <c:pt idx="34">
                  <c:v>0.75600000000000001</c:v>
                </c:pt>
                <c:pt idx="35">
                  <c:v>0.76500000000000001</c:v>
                </c:pt>
                <c:pt idx="36">
                  <c:v>0.77300000000000002</c:v>
                </c:pt>
                <c:pt idx="37">
                  <c:v>0.77700000000000002</c:v>
                </c:pt>
                <c:pt idx="38">
                  <c:v>0.78500000000000003</c:v>
                </c:pt>
                <c:pt idx="39">
                  <c:v>0.79</c:v>
                </c:pt>
                <c:pt idx="40">
                  <c:v>0.79700000000000004</c:v>
                </c:pt>
                <c:pt idx="41">
                  <c:v>0.80400000000000005</c:v>
                </c:pt>
                <c:pt idx="42">
                  <c:v>0.81</c:v>
                </c:pt>
                <c:pt idx="43">
                  <c:v>0.82199999999999995</c:v>
                </c:pt>
                <c:pt idx="44">
                  <c:v>0.83099999999999996</c:v>
                </c:pt>
                <c:pt idx="45">
                  <c:v>0.84499999999999997</c:v>
                </c:pt>
                <c:pt idx="46">
                  <c:v>0.85699999999999998</c:v>
                </c:pt>
                <c:pt idx="47">
                  <c:v>0.86199999999999999</c:v>
                </c:pt>
                <c:pt idx="48">
                  <c:v>0.871</c:v>
                </c:pt>
                <c:pt idx="49">
                  <c:v>0.879</c:v>
                </c:pt>
                <c:pt idx="50">
                  <c:v>0.88900000000000001</c:v>
                </c:pt>
                <c:pt idx="51">
                  <c:v>0.9</c:v>
                </c:pt>
                <c:pt idx="52">
                  <c:v>0.90700000000000003</c:v>
                </c:pt>
                <c:pt idx="53">
                  <c:v>0.91300000000000003</c:v>
                </c:pt>
                <c:pt idx="54">
                  <c:v>0.91700000000000004</c:v>
                </c:pt>
                <c:pt idx="55">
                  <c:v>0.92400000000000004</c:v>
                </c:pt>
                <c:pt idx="56">
                  <c:v>0.92800000000000005</c:v>
                </c:pt>
                <c:pt idx="57">
                  <c:v>0.93200000000000005</c:v>
                </c:pt>
                <c:pt idx="58">
                  <c:v>0.94</c:v>
                </c:pt>
                <c:pt idx="59">
                  <c:v>0.94299999999999995</c:v>
                </c:pt>
                <c:pt idx="60">
                  <c:v>0.94899999999999995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7D7-4B2C-B080-B64A1E1B3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0714543"/>
        <c:axId val="2040080383"/>
      </c:scatterChart>
      <c:valAx>
        <c:axId val="20307145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Myriad Pro" panose="020B0503030403020204" pitchFamily="34" charset="0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Myriad Pro" panose="020B0503030403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yriad Pro" panose="020B0503030403020204" pitchFamily="34" charset="0"/>
                <a:ea typeface="+mn-ea"/>
                <a:cs typeface="+mn-cs"/>
              </a:defRPr>
            </a:pPr>
            <a:endParaRPr lang="en-US"/>
          </a:p>
        </c:txPr>
        <c:crossAx val="2040080383"/>
        <c:crosses val="autoZero"/>
        <c:crossBetween val="midCat"/>
      </c:valAx>
      <c:valAx>
        <c:axId val="2040080383"/>
        <c:scaling>
          <c:orientation val="minMax"/>
          <c:max val="1.6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Myriad Pro" panose="020B0503030403020204" pitchFamily="34" charset="0"/>
                    <a:ea typeface="+mn-ea"/>
                    <a:cs typeface="+mn-cs"/>
                  </a:defRPr>
                </a:pPr>
                <a:r>
                  <a:rPr lang="en-US"/>
                  <a:t>Absorbance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Myriad Pro" panose="020B0503030403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yriad Pro" panose="020B0503030403020204" pitchFamily="34" charset="0"/>
                <a:ea typeface="+mn-ea"/>
                <a:cs typeface="+mn-cs"/>
              </a:defRPr>
            </a:pPr>
            <a:endParaRPr lang="en-US"/>
          </a:p>
        </c:txPr>
        <c:crossAx val="203071454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Myriad Pro" panose="020B0503030403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yriad Pro" panose="020B05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Myriad Pro" panose="020B0503030403020204" pitchFamily="34" charset="0"/>
                <a:ea typeface="+mn-ea"/>
                <a:cs typeface="+mn-cs"/>
              </a:defRPr>
            </a:pPr>
            <a:r>
              <a:rPr lang="en-US"/>
              <a:t>Propionate</a:t>
            </a:r>
          </a:p>
        </c:rich>
      </c:tx>
      <c:layout>
        <c:manualLayout>
          <c:xMode val="edge"/>
          <c:yMode val="edge"/>
          <c:x val="0.40949300087489071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Myriad Pro" panose="020B0503030403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'Flourometric HAT Assays'!$K$3</c:f>
              <c:strCache>
                <c:ptCount val="1"/>
                <c:pt idx="0">
                  <c:v>Prop. (10 mM)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'Flourometric HAT Assays'!$A$4:$A$64</c:f>
              <c:numCache>
                <c:formatCode>h:mm:ss</c:formatCode>
                <c:ptCount val="61"/>
                <c:pt idx="0">
                  <c:v>0</c:v>
                </c:pt>
                <c:pt idx="1">
                  <c:v>1.3888888888888889E-3</c:v>
                </c:pt>
                <c:pt idx="2">
                  <c:v>2.7777777777777779E-3</c:v>
                </c:pt>
                <c:pt idx="3">
                  <c:v>4.1666666666666666E-3</c:v>
                </c:pt>
                <c:pt idx="4">
                  <c:v>5.5555555555555558E-3</c:v>
                </c:pt>
                <c:pt idx="5">
                  <c:v>6.9444444444444441E-3</c:v>
                </c:pt>
                <c:pt idx="6">
                  <c:v>8.3333333333333332E-3</c:v>
                </c:pt>
                <c:pt idx="7">
                  <c:v>9.7222222222222224E-3</c:v>
                </c:pt>
                <c:pt idx="8">
                  <c:v>1.1111111111111112E-2</c:v>
                </c:pt>
                <c:pt idx="9">
                  <c:v>1.2499999999999999E-2</c:v>
                </c:pt>
                <c:pt idx="10">
                  <c:v>1.3888888888888888E-2</c:v>
                </c:pt>
                <c:pt idx="11">
                  <c:v>1.5277777777777777E-2</c:v>
                </c:pt>
                <c:pt idx="12">
                  <c:v>1.6666666666666666E-2</c:v>
                </c:pt>
                <c:pt idx="13">
                  <c:v>1.8055555555555557E-2</c:v>
                </c:pt>
                <c:pt idx="14">
                  <c:v>1.9444444444444445E-2</c:v>
                </c:pt>
                <c:pt idx="15">
                  <c:v>2.0833333333333332E-2</c:v>
                </c:pt>
                <c:pt idx="16">
                  <c:v>2.2222222222222223E-2</c:v>
                </c:pt>
                <c:pt idx="17">
                  <c:v>2.361111111111111E-2</c:v>
                </c:pt>
                <c:pt idx="18">
                  <c:v>2.4999999999999998E-2</c:v>
                </c:pt>
                <c:pt idx="19">
                  <c:v>2.6388888888888889E-2</c:v>
                </c:pt>
                <c:pt idx="20">
                  <c:v>2.7777777777777776E-2</c:v>
                </c:pt>
                <c:pt idx="21">
                  <c:v>2.9166666666666664E-2</c:v>
                </c:pt>
                <c:pt idx="22">
                  <c:v>3.0555555555555555E-2</c:v>
                </c:pt>
                <c:pt idx="23">
                  <c:v>3.1944444444444449E-2</c:v>
                </c:pt>
                <c:pt idx="24">
                  <c:v>3.3333333333333333E-2</c:v>
                </c:pt>
                <c:pt idx="25">
                  <c:v>3.4722222222222224E-2</c:v>
                </c:pt>
                <c:pt idx="26">
                  <c:v>3.6111111111111115E-2</c:v>
                </c:pt>
                <c:pt idx="27">
                  <c:v>3.7499999999999999E-2</c:v>
                </c:pt>
                <c:pt idx="28">
                  <c:v>3.888888888888889E-2</c:v>
                </c:pt>
                <c:pt idx="29">
                  <c:v>4.027777777777778E-2</c:v>
                </c:pt>
                <c:pt idx="30">
                  <c:v>4.1666666666666664E-2</c:v>
                </c:pt>
                <c:pt idx="31">
                  <c:v>4.3055555555555562E-2</c:v>
                </c:pt>
                <c:pt idx="32">
                  <c:v>4.4444444444444446E-2</c:v>
                </c:pt>
                <c:pt idx="33">
                  <c:v>4.5833333333333337E-2</c:v>
                </c:pt>
                <c:pt idx="34">
                  <c:v>4.7222222222222221E-2</c:v>
                </c:pt>
                <c:pt idx="35">
                  <c:v>4.8611111111111112E-2</c:v>
                </c:pt>
                <c:pt idx="36">
                  <c:v>4.9999999999999996E-2</c:v>
                </c:pt>
                <c:pt idx="37">
                  <c:v>5.1388888888888894E-2</c:v>
                </c:pt>
                <c:pt idx="38">
                  <c:v>5.2777777777777778E-2</c:v>
                </c:pt>
                <c:pt idx="39">
                  <c:v>5.4166666666666669E-2</c:v>
                </c:pt>
                <c:pt idx="40">
                  <c:v>5.5555555555555552E-2</c:v>
                </c:pt>
                <c:pt idx="41">
                  <c:v>5.6944444444444443E-2</c:v>
                </c:pt>
                <c:pt idx="42">
                  <c:v>5.8333333333333327E-2</c:v>
                </c:pt>
                <c:pt idx="43">
                  <c:v>5.9722222222222225E-2</c:v>
                </c:pt>
                <c:pt idx="44">
                  <c:v>6.1111111111111116E-2</c:v>
                </c:pt>
                <c:pt idx="45">
                  <c:v>6.25E-2</c:v>
                </c:pt>
                <c:pt idx="46">
                  <c:v>6.3888888888888884E-2</c:v>
                </c:pt>
                <c:pt idx="47">
                  <c:v>6.5277777777777782E-2</c:v>
                </c:pt>
                <c:pt idx="48">
                  <c:v>6.6666666666666666E-2</c:v>
                </c:pt>
                <c:pt idx="49">
                  <c:v>6.805555555555555E-2</c:v>
                </c:pt>
                <c:pt idx="50">
                  <c:v>6.9444444444444434E-2</c:v>
                </c:pt>
                <c:pt idx="51">
                  <c:v>7.0833333333333331E-2</c:v>
                </c:pt>
                <c:pt idx="52">
                  <c:v>7.2222222222222229E-2</c:v>
                </c:pt>
                <c:pt idx="53">
                  <c:v>7.3611111111111113E-2</c:v>
                </c:pt>
                <c:pt idx="54">
                  <c:v>7.4999999999999997E-2</c:v>
                </c:pt>
                <c:pt idx="55">
                  <c:v>7.6388888888888895E-2</c:v>
                </c:pt>
                <c:pt idx="56">
                  <c:v>7.7777777777777779E-2</c:v>
                </c:pt>
                <c:pt idx="57">
                  <c:v>7.9166666666666663E-2</c:v>
                </c:pt>
                <c:pt idx="58">
                  <c:v>8.0555555555555561E-2</c:v>
                </c:pt>
                <c:pt idx="59">
                  <c:v>8.1944444444444445E-2</c:v>
                </c:pt>
                <c:pt idx="60">
                  <c:v>8.3333333333333329E-2</c:v>
                </c:pt>
              </c:numCache>
            </c:numRef>
          </c:xVal>
          <c:yVal>
            <c:numRef>
              <c:f>'Flourometric HAT Assays'!$K$4:$K$64</c:f>
              <c:numCache>
                <c:formatCode>General</c:formatCode>
                <c:ptCount val="61"/>
                <c:pt idx="0">
                  <c:v>0.28949999999999998</c:v>
                </c:pt>
                <c:pt idx="1">
                  <c:v>0.318</c:v>
                </c:pt>
                <c:pt idx="2">
                  <c:v>0.34100000000000003</c:v>
                </c:pt>
                <c:pt idx="3">
                  <c:v>0.378</c:v>
                </c:pt>
                <c:pt idx="4">
                  <c:v>0.42</c:v>
                </c:pt>
                <c:pt idx="5">
                  <c:v>0.45400000000000001</c:v>
                </c:pt>
                <c:pt idx="6">
                  <c:v>0.5</c:v>
                </c:pt>
                <c:pt idx="7">
                  <c:v>0.53700000000000003</c:v>
                </c:pt>
                <c:pt idx="8">
                  <c:v>0.56799999999999995</c:v>
                </c:pt>
                <c:pt idx="9">
                  <c:v>0.58899999999999997</c:v>
                </c:pt>
                <c:pt idx="10">
                  <c:v>0.61099999999999999</c:v>
                </c:pt>
                <c:pt idx="11">
                  <c:v>0.627</c:v>
                </c:pt>
                <c:pt idx="12">
                  <c:v>0.63300000000000001</c:v>
                </c:pt>
                <c:pt idx="13">
                  <c:v>0.64500000000000002</c:v>
                </c:pt>
                <c:pt idx="14">
                  <c:v>0.65</c:v>
                </c:pt>
                <c:pt idx="15">
                  <c:v>0.64500000000000002</c:v>
                </c:pt>
                <c:pt idx="16">
                  <c:v>0.66300000000000003</c:v>
                </c:pt>
                <c:pt idx="17">
                  <c:v>0.67400000000000004</c:v>
                </c:pt>
                <c:pt idx="18">
                  <c:v>0.67300000000000004</c:v>
                </c:pt>
                <c:pt idx="19">
                  <c:v>0.68500000000000005</c:v>
                </c:pt>
                <c:pt idx="20">
                  <c:v>0.69399999999999995</c:v>
                </c:pt>
                <c:pt idx="21">
                  <c:v>0.70599999999999996</c:v>
                </c:pt>
                <c:pt idx="22">
                  <c:v>0.71699999999999997</c:v>
                </c:pt>
                <c:pt idx="23">
                  <c:v>0.71899999999999997</c:v>
                </c:pt>
                <c:pt idx="24">
                  <c:v>0.73</c:v>
                </c:pt>
                <c:pt idx="25">
                  <c:v>0.72499999999999998</c:v>
                </c:pt>
                <c:pt idx="26">
                  <c:v>0.73899999999999999</c:v>
                </c:pt>
                <c:pt idx="27">
                  <c:v>0.752</c:v>
                </c:pt>
                <c:pt idx="28">
                  <c:v>0.75600000000000001</c:v>
                </c:pt>
                <c:pt idx="29">
                  <c:v>0.77</c:v>
                </c:pt>
                <c:pt idx="30">
                  <c:v>0.76900000000000002</c:v>
                </c:pt>
                <c:pt idx="31">
                  <c:v>0.77800000000000002</c:v>
                </c:pt>
                <c:pt idx="32">
                  <c:v>0.79200000000000004</c:v>
                </c:pt>
                <c:pt idx="33">
                  <c:v>0.79800000000000004</c:v>
                </c:pt>
                <c:pt idx="34">
                  <c:v>0.80600000000000005</c:v>
                </c:pt>
                <c:pt idx="35">
                  <c:v>0.81799999999999995</c:v>
                </c:pt>
                <c:pt idx="36">
                  <c:v>0.82899999999999996</c:v>
                </c:pt>
                <c:pt idx="37">
                  <c:v>0.83499999999999996</c:v>
                </c:pt>
                <c:pt idx="38">
                  <c:v>0.84399999999999997</c:v>
                </c:pt>
                <c:pt idx="39">
                  <c:v>0.84199999999999997</c:v>
                </c:pt>
                <c:pt idx="40">
                  <c:v>0.85199999999999998</c:v>
                </c:pt>
                <c:pt idx="41">
                  <c:v>0.85699999999999998</c:v>
                </c:pt>
                <c:pt idx="42">
                  <c:v>0.86399999999999999</c:v>
                </c:pt>
                <c:pt idx="43">
                  <c:v>0.877</c:v>
                </c:pt>
                <c:pt idx="44">
                  <c:v>0.88200000000000001</c:v>
                </c:pt>
                <c:pt idx="45">
                  <c:v>0.88800000000000001</c:v>
                </c:pt>
                <c:pt idx="46">
                  <c:v>0.89</c:v>
                </c:pt>
                <c:pt idx="47">
                  <c:v>0.89300000000000002</c:v>
                </c:pt>
                <c:pt idx="48">
                  <c:v>0.90200000000000002</c:v>
                </c:pt>
                <c:pt idx="49">
                  <c:v>0.90500000000000003</c:v>
                </c:pt>
                <c:pt idx="50">
                  <c:v>0.91300000000000003</c:v>
                </c:pt>
                <c:pt idx="51">
                  <c:v>0.92</c:v>
                </c:pt>
                <c:pt idx="52">
                  <c:v>0.92300000000000004</c:v>
                </c:pt>
                <c:pt idx="53">
                  <c:v>0.92800000000000005</c:v>
                </c:pt>
                <c:pt idx="54">
                  <c:v>0.93899999999999995</c:v>
                </c:pt>
                <c:pt idx="55">
                  <c:v>0.94499999999999995</c:v>
                </c:pt>
                <c:pt idx="56">
                  <c:v>0.95199999999999996</c:v>
                </c:pt>
                <c:pt idx="57">
                  <c:v>0.95599999999999996</c:v>
                </c:pt>
                <c:pt idx="58">
                  <c:v>0.95899999999999996</c:v>
                </c:pt>
                <c:pt idx="59">
                  <c:v>0.96299999999999997</c:v>
                </c:pt>
                <c:pt idx="60">
                  <c:v>0.96699999999999997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38D-4AFF-B757-14A8846C29C7}"/>
            </c:ext>
          </c:extLst>
        </c:ser>
        <c:ser>
          <c:idx val="1"/>
          <c:order val="1"/>
          <c:tx>
            <c:strRef>
              <c:f>'Flourometric HAT Assays'!$L$3</c:f>
              <c:strCache>
                <c:ptCount val="1"/>
                <c:pt idx="0">
                  <c:v>Prop. (1 mM)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'Flourometric HAT Assays'!$A$4:$A$64</c:f>
              <c:numCache>
                <c:formatCode>h:mm:ss</c:formatCode>
                <c:ptCount val="61"/>
                <c:pt idx="0">
                  <c:v>0</c:v>
                </c:pt>
                <c:pt idx="1">
                  <c:v>1.3888888888888889E-3</c:v>
                </c:pt>
                <c:pt idx="2">
                  <c:v>2.7777777777777779E-3</c:v>
                </c:pt>
                <c:pt idx="3">
                  <c:v>4.1666666666666666E-3</c:v>
                </c:pt>
                <c:pt idx="4">
                  <c:v>5.5555555555555558E-3</c:v>
                </c:pt>
                <c:pt idx="5">
                  <c:v>6.9444444444444441E-3</c:v>
                </c:pt>
                <c:pt idx="6">
                  <c:v>8.3333333333333332E-3</c:v>
                </c:pt>
                <c:pt idx="7">
                  <c:v>9.7222222222222224E-3</c:v>
                </c:pt>
                <c:pt idx="8">
                  <c:v>1.1111111111111112E-2</c:v>
                </c:pt>
                <c:pt idx="9">
                  <c:v>1.2499999999999999E-2</c:v>
                </c:pt>
                <c:pt idx="10">
                  <c:v>1.3888888888888888E-2</c:v>
                </c:pt>
                <c:pt idx="11">
                  <c:v>1.5277777777777777E-2</c:v>
                </c:pt>
                <c:pt idx="12">
                  <c:v>1.6666666666666666E-2</c:v>
                </c:pt>
                <c:pt idx="13">
                  <c:v>1.8055555555555557E-2</c:v>
                </c:pt>
                <c:pt idx="14">
                  <c:v>1.9444444444444445E-2</c:v>
                </c:pt>
                <c:pt idx="15">
                  <c:v>2.0833333333333332E-2</c:v>
                </c:pt>
                <c:pt idx="16">
                  <c:v>2.2222222222222223E-2</c:v>
                </c:pt>
                <c:pt idx="17">
                  <c:v>2.361111111111111E-2</c:v>
                </c:pt>
                <c:pt idx="18">
                  <c:v>2.4999999999999998E-2</c:v>
                </c:pt>
                <c:pt idx="19">
                  <c:v>2.6388888888888889E-2</c:v>
                </c:pt>
                <c:pt idx="20">
                  <c:v>2.7777777777777776E-2</c:v>
                </c:pt>
                <c:pt idx="21">
                  <c:v>2.9166666666666664E-2</c:v>
                </c:pt>
                <c:pt idx="22">
                  <c:v>3.0555555555555555E-2</c:v>
                </c:pt>
                <c:pt idx="23">
                  <c:v>3.1944444444444449E-2</c:v>
                </c:pt>
                <c:pt idx="24">
                  <c:v>3.3333333333333333E-2</c:v>
                </c:pt>
                <c:pt idx="25">
                  <c:v>3.4722222222222224E-2</c:v>
                </c:pt>
                <c:pt idx="26">
                  <c:v>3.6111111111111115E-2</c:v>
                </c:pt>
                <c:pt idx="27">
                  <c:v>3.7499999999999999E-2</c:v>
                </c:pt>
                <c:pt idx="28">
                  <c:v>3.888888888888889E-2</c:v>
                </c:pt>
                <c:pt idx="29">
                  <c:v>4.027777777777778E-2</c:v>
                </c:pt>
                <c:pt idx="30">
                  <c:v>4.1666666666666664E-2</c:v>
                </c:pt>
                <c:pt idx="31">
                  <c:v>4.3055555555555562E-2</c:v>
                </c:pt>
                <c:pt idx="32">
                  <c:v>4.4444444444444446E-2</c:v>
                </c:pt>
                <c:pt idx="33">
                  <c:v>4.5833333333333337E-2</c:v>
                </c:pt>
                <c:pt idx="34">
                  <c:v>4.7222222222222221E-2</c:v>
                </c:pt>
                <c:pt idx="35">
                  <c:v>4.8611111111111112E-2</c:v>
                </c:pt>
                <c:pt idx="36">
                  <c:v>4.9999999999999996E-2</c:v>
                </c:pt>
                <c:pt idx="37">
                  <c:v>5.1388888888888894E-2</c:v>
                </c:pt>
                <c:pt idx="38">
                  <c:v>5.2777777777777778E-2</c:v>
                </c:pt>
                <c:pt idx="39">
                  <c:v>5.4166666666666669E-2</c:v>
                </c:pt>
                <c:pt idx="40">
                  <c:v>5.5555555555555552E-2</c:v>
                </c:pt>
                <c:pt idx="41">
                  <c:v>5.6944444444444443E-2</c:v>
                </c:pt>
                <c:pt idx="42">
                  <c:v>5.8333333333333327E-2</c:v>
                </c:pt>
                <c:pt idx="43">
                  <c:v>5.9722222222222225E-2</c:v>
                </c:pt>
                <c:pt idx="44">
                  <c:v>6.1111111111111116E-2</c:v>
                </c:pt>
                <c:pt idx="45">
                  <c:v>6.25E-2</c:v>
                </c:pt>
                <c:pt idx="46">
                  <c:v>6.3888888888888884E-2</c:v>
                </c:pt>
                <c:pt idx="47">
                  <c:v>6.5277777777777782E-2</c:v>
                </c:pt>
                <c:pt idx="48">
                  <c:v>6.6666666666666666E-2</c:v>
                </c:pt>
                <c:pt idx="49">
                  <c:v>6.805555555555555E-2</c:v>
                </c:pt>
                <c:pt idx="50">
                  <c:v>6.9444444444444434E-2</c:v>
                </c:pt>
                <c:pt idx="51">
                  <c:v>7.0833333333333331E-2</c:v>
                </c:pt>
                <c:pt idx="52">
                  <c:v>7.2222222222222229E-2</c:v>
                </c:pt>
                <c:pt idx="53">
                  <c:v>7.3611111111111113E-2</c:v>
                </c:pt>
                <c:pt idx="54">
                  <c:v>7.4999999999999997E-2</c:v>
                </c:pt>
                <c:pt idx="55">
                  <c:v>7.6388888888888895E-2</c:v>
                </c:pt>
                <c:pt idx="56">
                  <c:v>7.7777777777777779E-2</c:v>
                </c:pt>
                <c:pt idx="57">
                  <c:v>7.9166666666666663E-2</c:v>
                </c:pt>
                <c:pt idx="58">
                  <c:v>8.0555555555555561E-2</c:v>
                </c:pt>
                <c:pt idx="59">
                  <c:v>8.1944444444444445E-2</c:v>
                </c:pt>
                <c:pt idx="60">
                  <c:v>8.3333333333333329E-2</c:v>
                </c:pt>
              </c:numCache>
            </c:numRef>
          </c:xVal>
          <c:yVal>
            <c:numRef>
              <c:f>'Flourometric HAT Assays'!$L$4:$L$64</c:f>
              <c:numCache>
                <c:formatCode>General</c:formatCode>
                <c:ptCount val="61"/>
                <c:pt idx="0">
                  <c:v>0.28349999999999997</c:v>
                </c:pt>
                <c:pt idx="1">
                  <c:v>0.30499999999999999</c:v>
                </c:pt>
                <c:pt idx="2">
                  <c:v>0.33700000000000002</c:v>
                </c:pt>
                <c:pt idx="3">
                  <c:v>0.38800000000000001</c:v>
                </c:pt>
                <c:pt idx="4">
                  <c:v>0.44500000000000001</c:v>
                </c:pt>
                <c:pt idx="5">
                  <c:v>0.49299999999999999</c:v>
                </c:pt>
                <c:pt idx="6">
                  <c:v>0.52700000000000002</c:v>
                </c:pt>
                <c:pt idx="7">
                  <c:v>0.54800000000000004</c:v>
                </c:pt>
                <c:pt idx="8">
                  <c:v>0.56499999999999995</c:v>
                </c:pt>
                <c:pt idx="9">
                  <c:v>0.58099999999999996</c:v>
                </c:pt>
                <c:pt idx="10">
                  <c:v>0.59299999999999997</c:v>
                </c:pt>
                <c:pt idx="11">
                  <c:v>0.61</c:v>
                </c:pt>
                <c:pt idx="12">
                  <c:v>0.61799999999999999</c:v>
                </c:pt>
                <c:pt idx="13">
                  <c:v>0.63100000000000001</c:v>
                </c:pt>
                <c:pt idx="14">
                  <c:v>0.63500000000000001</c:v>
                </c:pt>
                <c:pt idx="15">
                  <c:v>0.65900000000000003</c:v>
                </c:pt>
                <c:pt idx="16">
                  <c:v>0.67</c:v>
                </c:pt>
                <c:pt idx="17">
                  <c:v>0.67700000000000005</c:v>
                </c:pt>
                <c:pt idx="18">
                  <c:v>0.68400000000000005</c:v>
                </c:pt>
                <c:pt idx="19">
                  <c:v>0.70599999999999996</c:v>
                </c:pt>
                <c:pt idx="20">
                  <c:v>0.71899999999999997</c:v>
                </c:pt>
                <c:pt idx="21">
                  <c:v>0.72399999999999998</c:v>
                </c:pt>
                <c:pt idx="22">
                  <c:v>0.73099999999999998</c:v>
                </c:pt>
                <c:pt idx="23">
                  <c:v>0.73899999999999999</c:v>
                </c:pt>
                <c:pt idx="24">
                  <c:v>0.74199999999999999</c:v>
                </c:pt>
                <c:pt idx="25">
                  <c:v>0.75900000000000001</c:v>
                </c:pt>
                <c:pt idx="26">
                  <c:v>0.753</c:v>
                </c:pt>
                <c:pt idx="27">
                  <c:v>0.76500000000000001</c:v>
                </c:pt>
                <c:pt idx="28">
                  <c:v>0.76900000000000002</c:v>
                </c:pt>
                <c:pt idx="29">
                  <c:v>0.77700000000000002</c:v>
                </c:pt>
                <c:pt idx="30">
                  <c:v>0.78200000000000003</c:v>
                </c:pt>
                <c:pt idx="31">
                  <c:v>0.79</c:v>
                </c:pt>
                <c:pt idx="32">
                  <c:v>0.8</c:v>
                </c:pt>
                <c:pt idx="33">
                  <c:v>0.80300000000000005</c:v>
                </c:pt>
                <c:pt idx="34">
                  <c:v>0.81200000000000006</c:v>
                </c:pt>
                <c:pt idx="35">
                  <c:v>0.82299999999999995</c:v>
                </c:pt>
                <c:pt idx="36">
                  <c:v>0.83399999999999996</c:v>
                </c:pt>
                <c:pt idx="37">
                  <c:v>0.84199999999999997</c:v>
                </c:pt>
                <c:pt idx="38">
                  <c:v>0.85299999999999998</c:v>
                </c:pt>
                <c:pt idx="39">
                  <c:v>0.86</c:v>
                </c:pt>
                <c:pt idx="40">
                  <c:v>0.86299999999999999</c:v>
                </c:pt>
                <c:pt idx="41">
                  <c:v>0.876</c:v>
                </c:pt>
                <c:pt idx="42">
                  <c:v>0.88</c:v>
                </c:pt>
                <c:pt idx="43">
                  <c:v>0.89500000000000002</c:v>
                </c:pt>
                <c:pt idx="44">
                  <c:v>0.90500000000000003</c:v>
                </c:pt>
                <c:pt idx="45">
                  <c:v>0.91400000000000003</c:v>
                </c:pt>
                <c:pt idx="46">
                  <c:v>0.91500000000000004</c:v>
                </c:pt>
                <c:pt idx="47">
                  <c:v>0.92</c:v>
                </c:pt>
                <c:pt idx="48">
                  <c:v>0.92200000000000004</c:v>
                </c:pt>
                <c:pt idx="49">
                  <c:v>0.92300000000000004</c:v>
                </c:pt>
                <c:pt idx="50">
                  <c:v>0.92700000000000005</c:v>
                </c:pt>
                <c:pt idx="51">
                  <c:v>0.93799999999999994</c:v>
                </c:pt>
                <c:pt idx="52">
                  <c:v>0.94499999999999995</c:v>
                </c:pt>
                <c:pt idx="53">
                  <c:v>0.94899999999999995</c:v>
                </c:pt>
                <c:pt idx="54">
                  <c:v>0.95299999999999996</c:v>
                </c:pt>
                <c:pt idx="55">
                  <c:v>0.96099999999999997</c:v>
                </c:pt>
                <c:pt idx="56">
                  <c:v>0.96799999999999997</c:v>
                </c:pt>
                <c:pt idx="57">
                  <c:v>0.97499999999999998</c:v>
                </c:pt>
                <c:pt idx="58">
                  <c:v>0.97599999999999998</c:v>
                </c:pt>
                <c:pt idx="59">
                  <c:v>0.98099999999999998</c:v>
                </c:pt>
                <c:pt idx="60">
                  <c:v>0.98599999999999999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38D-4AFF-B757-14A8846C29C7}"/>
            </c:ext>
          </c:extLst>
        </c:ser>
        <c:ser>
          <c:idx val="2"/>
          <c:order val="2"/>
          <c:tx>
            <c:strRef>
              <c:f>'Flourometric HAT Assays'!$M$3</c:f>
              <c:strCache>
                <c:ptCount val="1"/>
                <c:pt idx="0">
                  <c:v>Prop. (0.1 mM)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'Flourometric HAT Assays'!$A$4:$A$64</c:f>
              <c:numCache>
                <c:formatCode>h:mm:ss</c:formatCode>
                <c:ptCount val="61"/>
                <c:pt idx="0">
                  <c:v>0</c:v>
                </c:pt>
                <c:pt idx="1">
                  <c:v>1.3888888888888889E-3</c:v>
                </c:pt>
                <c:pt idx="2">
                  <c:v>2.7777777777777779E-3</c:v>
                </c:pt>
                <c:pt idx="3">
                  <c:v>4.1666666666666666E-3</c:v>
                </c:pt>
                <c:pt idx="4">
                  <c:v>5.5555555555555558E-3</c:v>
                </c:pt>
                <c:pt idx="5">
                  <c:v>6.9444444444444441E-3</c:v>
                </c:pt>
                <c:pt idx="6">
                  <c:v>8.3333333333333332E-3</c:v>
                </c:pt>
                <c:pt idx="7">
                  <c:v>9.7222222222222224E-3</c:v>
                </c:pt>
                <c:pt idx="8">
                  <c:v>1.1111111111111112E-2</c:v>
                </c:pt>
                <c:pt idx="9">
                  <c:v>1.2499999999999999E-2</c:v>
                </c:pt>
                <c:pt idx="10">
                  <c:v>1.3888888888888888E-2</c:v>
                </c:pt>
                <c:pt idx="11">
                  <c:v>1.5277777777777777E-2</c:v>
                </c:pt>
                <c:pt idx="12">
                  <c:v>1.6666666666666666E-2</c:v>
                </c:pt>
                <c:pt idx="13">
                  <c:v>1.8055555555555557E-2</c:v>
                </c:pt>
                <c:pt idx="14">
                  <c:v>1.9444444444444445E-2</c:v>
                </c:pt>
                <c:pt idx="15">
                  <c:v>2.0833333333333332E-2</c:v>
                </c:pt>
                <c:pt idx="16">
                  <c:v>2.2222222222222223E-2</c:v>
                </c:pt>
                <c:pt idx="17">
                  <c:v>2.361111111111111E-2</c:v>
                </c:pt>
                <c:pt idx="18">
                  <c:v>2.4999999999999998E-2</c:v>
                </c:pt>
                <c:pt idx="19">
                  <c:v>2.6388888888888889E-2</c:v>
                </c:pt>
                <c:pt idx="20">
                  <c:v>2.7777777777777776E-2</c:v>
                </c:pt>
                <c:pt idx="21">
                  <c:v>2.9166666666666664E-2</c:v>
                </c:pt>
                <c:pt idx="22">
                  <c:v>3.0555555555555555E-2</c:v>
                </c:pt>
                <c:pt idx="23">
                  <c:v>3.1944444444444449E-2</c:v>
                </c:pt>
                <c:pt idx="24">
                  <c:v>3.3333333333333333E-2</c:v>
                </c:pt>
                <c:pt idx="25">
                  <c:v>3.4722222222222224E-2</c:v>
                </c:pt>
                <c:pt idx="26">
                  <c:v>3.6111111111111115E-2</c:v>
                </c:pt>
                <c:pt idx="27">
                  <c:v>3.7499999999999999E-2</c:v>
                </c:pt>
                <c:pt idx="28">
                  <c:v>3.888888888888889E-2</c:v>
                </c:pt>
                <c:pt idx="29">
                  <c:v>4.027777777777778E-2</c:v>
                </c:pt>
                <c:pt idx="30">
                  <c:v>4.1666666666666664E-2</c:v>
                </c:pt>
                <c:pt idx="31">
                  <c:v>4.3055555555555562E-2</c:v>
                </c:pt>
                <c:pt idx="32">
                  <c:v>4.4444444444444446E-2</c:v>
                </c:pt>
                <c:pt idx="33">
                  <c:v>4.5833333333333337E-2</c:v>
                </c:pt>
                <c:pt idx="34">
                  <c:v>4.7222222222222221E-2</c:v>
                </c:pt>
                <c:pt idx="35">
                  <c:v>4.8611111111111112E-2</c:v>
                </c:pt>
                <c:pt idx="36">
                  <c:v>4.9999999999999996E-2</c:v>
                </c:pt>
                <c:pt idx="37">
                  <c:v>5.1388888888888894E-2</c:v>
                </c:pt>
                <c:pt idx="38">
                  <c:v>5.2777777777777778E-2</c:v>
                </c:pt>
                <c:pt idx="39">
                  <c:v>5.4166666666666669E-2</c:v>
                </c:pt>
                <c:pt idx="40">
                  <c:v>5.5555555555555552E-2</c:v>
                </c:pt>
                <c:pt idx="41">
                  <c:v>5.6944444444444443E-2</c:v>
                </c:pt>
                <c:pt idx="42">
                  <c:v>5.8333333333333327E-2</c:v>
                </c:pt>
                <c:pt idx="43">
                  <c:v>5.9722222222222225E-2</c:v>
                </c:pt>
                <c:pt idx="44">
                  <c:v>6.1111111111111116E-2</c:v>
                </c:pt>
                <c:pt idx="45">
                  <c:v>6.25E-2</c:v>
                </c:pt>
                <c:pt idx="46">
                  <c:v>6.3888888888888884E-2</c:v>
                </c:pt>
                <c:pt idx="47">
                  <c:v>6.5277777777777782E-2</c:v>
                </c:pt>
                <c:pt idx="48">
                  <c:v>6.6666666666666666E-2</c:v>
                </c:pt>
                <c:pt idx="49">
                  <c:v>6.805555555555555E-2</c:v>
                </c:pt>
                <c:pt idx="50">
                  <c:v>6.9444444444444434E-2</c:v>
                </c:pt>
                <c:pt idx="51">
                  <c:v>7.0833333333333331E-2</c:v>
                </c:pt>
                <c:pt idx="52">
                  <c:v>7.2222222222222229E-2</c:v>
                </c:pt>
                <c:pt idx="53">
                  <c:v>7.3611111111111113E-2</c:v>
                </c:pt>
                <c:pt idx="54">
                  <c:v>7.4999999999999997E-2</c:v>
                </c:pt>
                <c:pt idx="55">
                  <c:v>7.6388888888888895E-2</c:v>
                </c:pt>
                <c:pt idx="56">
                  <c:v>7.7777777777777779E-2</c:v>
                </c:pt>
                <c:pt idx="57">
                  <c:v>7.9166666666666663E-2</c:v>
                </c:pt>
                <c:pt idx="58">
                  <c:v>8.0555555555555561E-2</c:v>
                </c:pt>
                <c:pt idx="59">
                  <c:v>8.1944444444444445E-2</c:v>
                </c:pt>
                <c:pt idx="60">
                  <c:v>8.3333333333333329E-2</c:v>
                </c:pt>
              </c:numCache>
            </c:numRef>
          </c:xVal>
          <c:yVal>
            <c:numRef>
              <c:f>'Flourometric HAT Assays'!$M$4:$M$64</c:f>
              <c:numCache>
                <c:formatCode>General</c:formatCode>
                <c:ptCount val="61"/>
                <c:pt idx="0">
                  <c:v>0.29249999999999998</c:v>
                </c:pt>
                <c:pt idx="1">
                  <c:v>0.29299999999999998</c:v>
                </c:pt>
                <c:pt idx="2">
                  <c:v>0.30299999999999999</c:v>
                </c:pt>
                <c:pt idx="3">
                  <c:v>0.33500000000000002</c:v>
                </c:pt>
                <c:pt idx="4">
                  <c:v>0.35399999999999998</c:v>
                </c:pt>
                <c:pt idx="5">
                  <c:v>0.377</c:v>
                </c:pt>
                <c:pt idx="6">
                  <c:v>0.40899999999999997</c:v>
                </c:pt>
                <c:pt idx="7">
                  <c:v>0.46899999999999997</c:v>
                </c:pt>
                <c:pt idx="8">
                  <c:v>0.50900000000000001</c:v>
                </c:pt>
                <c:pt idx="9">
                  <c:v>0.53500000000000003</c:v>
                </c:pt>
                <c:pt idx="10">
                  <c:v>0.55800000000000005</c:v>
                </c:pt>
                <c:pt idx="11">
                  <c:v>0.57699999999999996</c:v>
                </c:pt>
                <c:pt idx="12">
                  <c:v>0.59399999999999997</c:v>
                </c:pt>
                <c:pt idx="13">
                  <c:v>0.60799999999999998</c:v>
                </c:pt>
                <c:pt idx="14">
                  <c:v>0.60799999999999998</c:v>
                </c:pt>
                <c:pt idx="15">
                  <c:v>0.61899999999999999</c:v>
                </c:pt>
                <c:pt idx="16">
                  <c:v>0.61799999999999999</c:v>
                </c:pt>
                <c:pt idx="17">
                  <c:v>0.63200000000000001</c:v>
                </c:pt>
                <c:pt idx="18">
                  <c:v>0.64400000000000002</c:v>
                </c:pt>
                <c:pt idx="19">
                  <c:v>0.66</c:v>
                </c:pt>
                <c:pt idx="20">
                  <c:v>0.66700000000000004</c:v>
                </c:pt>
                <c:pt idx="21">
                  <c:v>0.67600000000000005</c:v>
                </c:pt>
                <c:pt idx="22">
                  <c:v>0.68300000000000005</c:v>
                </c:pt>
                <c:pt idx="23">
                  <c:v>0.68799999999999994</c:v>
                </c:pt>
                <c:pt idx="24">
                  <c:v>0.7</c:v>
                </c:pt>
                <c:pt idx="25">
                  <c:v>0.71399999999999997</c:v>
                </c:pt>
                <c:pt idx="26">
                  <c:v>0.71899999999999997</c:v>
                </c:pt>
                <c:pt idx="27">
                  <c:v>0.72899999999999998</c:v>
                </c:pt>
                <c:pt idx="28">
                  <c:v>0.73799999999999999</c:v>
                </c:pt>
                <c:pt idx="29">
                  <c:v>0.751</c:v>
                </c:pt>
                <c:pt idx="30">
                  <c:v>0.754</c:v>
                </c:pt>
                <c:pt idx="31">
                  <c:v>0.76300000000000001</c:v>
                </c:pt>
                <c:pt idx="32">
                  <c:v>0.77100000000000002</c:v>
                </c:pt>
                <c:pt idx="33">
                  <c:v>0.77800000000000002</c:v>
                </c:pt>
                <c:pt idx="34">
                  <c:v>0.78300000000000003</c:v>
                </c:pt>
                <c:pt idx="35">
                  <c:v>0.79700000000000004</c:v>
                </c:pt>
                <c:pt idx="36">
                  <c:v>0.80900000000000005</c:v>
                </c:pt>
                <c:pt idx="37">
                  <c:v>0.81799999999999995</c:v>
                </c:pt>
                <c:pt idx="38">
                  <c:v>0.82099999999999995</c:v>
                </c:pt>
                <c:pt idx="39">
                  <c:v>0.83099999999999996</c:v>
                </c:pt>
                <c:pt idx="40">
                  <c:v>0.83299999999999996</c:v>
                </c:pt>
                <c:pt idx="41">
                  <c:v>0.83499999999999996</c:v>
                </c:pt>
                <c:pt idx="42">
                  <c:v>0.84799999999999998</c:v>
                </c:pt>
                <c:pt idx="43">
                  <c:v>0.85199999999999998</c:v>
                </c:pt>
                <c:pt idx="44">
                  <c:v>0.85699999999999998</c:v>
                </c:pt>
                <c:pt idx="45">
                  <c:v>0.86399999999999999</c:v>
                </c:pt>
                <c:pt idx="46">
                  <c:v>0.873</c:v>
                </c:pt>
                <c:pt idx="47">
                  <c:v>0.876</c:v>
                </c:pt>
                <c:pt idx="48">
                  <c:v>0.88200000000000001</c:v>
                </c:pt>
                <c:pt idx="49">
                  <c:v>0.89800000000000002</c:v>
                </c:pt>
                <c:pt idx="50">
                  <c:v>0.89900000000000002</c:v>
                </c:pt>
                <c:pt idx="51">
                  <c:v>0.90400000000000003</c:v>
                </c:pt>
                <c:pt idx="52">
                  <c:v>0.90900000000000003</c:v>
                </c:pt>
                <c:pt idx="53">
                  <c:v>0.92200000000000004</c:v>
                </c:pt>
                <c:pt idx="54">
                  <c:v>0.92300000000000004</c:v>
                </c:pt>
                <c:pt idx="55">
                  <c:v>0.93100000000000005</c:v>
                </c:pt>
                <c:pt idx="56">
                  <c:v>0.93300000000000005</c:v>
                </c:pt>
                <c:pt idx="57">
                  <c:v>0.93100000000000005</c:v>
                </c:pt>
                <c:pt idx="58">
                  <c:v>0.94299999999999995</c:v>
                </c:pt>
                <c:pt idx="59">
                  <c:v>0.94699999999999995</c:v>
                </c:pt>
                <c:pt idx="60">
                  <c:v>0.94799999999999995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38D-4AFF-B757-14A8846C29C7}"/>
            </c:ext>
          </c:extLst>
        </c:ser>
        <c:ser>
          <c:idx val="3"/>
          <c:order val="3"/>
          <c:tx>
            <c:strRef>
              <c:f>'Flourometric HAT Assays'!$N$3</c:f>
              <c:strCache>
                <c:ptCount val="1"/>
                <c:pt idx="0">
                  <c:v>Prop. (0.01 mM)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'Flourometric HAT Assays'!$A$4:$A$64</c:f>
              <c:numCache>
                <c:formatCode>h:mm:ss</c:formatCode>
                <c:ptCount val="61"/>
                <c:pt idx="0">
                  <c:v>0</c:v>
                </c:pt>
                <c:pt idx="1">
                  <c:v>1.3888888888888889E-3</c:v>
                </c:pt>
                <c:pt idx="2">
                  <c:v>2.7777777777777779E-3</c:v>
                </c:pt>
                <c:pt idx="3">
                  <c:v>4.1666666666666666E-3</c:v>
                </c:pt>
                <c:pt idx="4">
                  <c:v>5.5555555555555558E-3</c:v>
                </c:pt>
                <c:pt idx="5">
                  <c:v>6.9444444444444441E-3</c:v>
                </c:pt>
                <c:pt idx="6">
                  <c:v>8.3333333333333332E-3</c:v>
                </c:pt>
                <c:pt idx="7">
                  <c:v>9.7222222222222224E-3</c:v>
                </c:pt>
                <c:pt idx="8">
                  <c:v>1.1111111111111112E-2</c:v>
                </c:pt>
                <c:pt idx="9">
                  <c:v>1.2499999999999999E-2</c:v>
                </c:pt>
                <c:pt idx="10">
                  <c:v>1.3888888888888888E-2</c:v>
                </c:pt>
                <c:pt idx="11">
                  <c:v>1.5277777777777777E-2</c:v>
                </c:pt>
                <c:pt idx="12">
                  <c:v>1.6666666666666666E-2</c:v>
                </c:pt>
                <c:pt idx="13">
                  <c:v>1.8055555555555557E-2</c:v>
                </c:pt>
                <c:pt idx="14">
                  <c:v>1.9444444444444445E-2</c:v>
                </c:pt>
                <c:pt idx="15">
                  <c:v>2.0833333333333332E-2</c:v>
                </c:pt>
                <c:pt idx="16">
                  <c:v>2.2222222222222223E-2</c:v>
                </c:pt>
                <c:pt idx="17">
                  <c:v>2.361111111111111E-2</c:v>
                </c:pt>
                <c:pt idx="18">
                  <c:v>2.4999999999999998E-2</c:v>
                </c:pt>
                <c:pt idx="19">
                  <c:v>2.6388888888888889E-2</c:v>
                </c:pt>
                <c:pt idx="20">
                  <c:v>2.7777777777777776E-2</c:v>
                </c:pt>
                <c:pt idx="21">
                  <c:v>2.9166666666666664E-2</c:v>
                </c:pt>
                <c:pt idx="22">
                  <c:v>3.0555555555555555E-2</c:v>
                </c:pt>
                <c:pt idx="23">
                  <c:v>3.1944444444444449E-2</c:v>
                </c:pt>
                <c:pt idx="24">
                  <c:v>3.3333333333333333E-2</c:v>
                </c:pt>
                <c:pt idx="25">
                  <c:v>3.4722222222222224E-2</c:v>
                </c:pt>
                <c:pt idx="26">
                  <c:v>3.6111111111111115E-2</c:v>
                </c:pt>
                <c:pt idx="27">
                  <c:v>3.7499999999999999E-2</c:v>
                </c:pt>
                <c:pt idx="28">
                  <c:v>3.888888888888889E-2</c:v>
                </c:pt>
                <c:pt idx="29">
                  <c:v>4.027777777777778E-2</c:v>
                </c:pt>
                <c:pt idx="30">
                  <c:v>4.1666666666666664E-2</c:v>
                </c:pt>
                <c:pt idx="31">
                  <c:v>4.3055555555555562E-2</c:v>
                </c:pt>
                <c:pt idx="32">
                  <c:v>4.4444444444444446E-2</c:v>
                </c:pt>
                <c:pt idx="33">
                  <c:v>4.5833333333333337E-2</c:v>
                </c:pt>
                <c:pt idx="34">
                  <c:v>4.7222222222222221E-2</c:v>
                </c:pt>
                <c:pt idx="35">
                  <c:v>4.8611111111111112E-2</c:v>
                </c:pt>
                <c:pt idx="36">
                  <c:v>4.9999999999999996E-2</c:v>
                </c:pt>
                <c:pt idx="37">
                  <c:v>5.1388888888888894E-2</c:v>
                </c:pt>
                <c:pt idx="38">
                  <c:v>5.2777777777777778E-2</c:v>
                </c:pt>
                <c:pt idx="39">
                  <c:v>5.4166666666666669E-2</c:v>
                </c:pt>
                <c:pt idx="40">
                  <c:v>5.5555555555555552E-2</c:v>
                </c:pt>
                <c:pt idx="41">
                  <c:v>5.6944444444444443E-2</c:v>
                </c:pt>
                <c:pt idx="42">
                  <c:v>5.8333333333333327E-2</c:v>
                </c:pt>
                <c:pt idx="43">
                  <c:v>5.9722222222222225E-2</c:v>
                </c:pt>
                <c:pt idx="44">
                  <c:v>6.1111111111111116E-2</c:v>
                </c:pt>
                <c:pt idx="45">
                  <c:v>6.25E-2</c:v>
                </c:pt>
                <c:pt idx="46">
                  <c:v>6.3888888888888884E-2</c:v>
                </c:pt>
                <c:pt idx="47">
                  <c:v>6.5277777777777782E-2</c:v>
                </c:pt>
                <c:pt idx="48">
                  <c:v>6.6666666666666666E-2</c:v>
                </c:pt>
                <c:pt idx="49">
                  <c:v>6.805555555555555E-2</c:v>
                </c:pt>
                <c:pt idx="50">
                  <c:v>6.9444444444444434E-2</c:v>
                </c:pt>
                <c:pt idx="51">
                  <c:v>7.0833333333333331E-2</c:v>
                </c:pt>
                <c:pt idx="52">
                  <c:v>7.2222222222222229E-2</c:v>
                </c:pt>
                <c:pt idx="53">
                  <c:v>7.3611111111111113E-2</c:v>
                </c:pt>
                <c:pt idx="54">
                  <c:v>7.4999999999999997E-2</c:v>
                </c:pt>
                <c:pt idx="55">
                  <c:v>7.6388888888888895E-2</c:v>
                </c:pt>
                <c:pt idx="56">
                  <c:v>7.7777777777777779E-2</c:v>
                </c:pt>
                <c:pt idx="57">
                  <c:v>7.9166666666666663E-2</c:v>
                </c:pt>
                <c:pt idx="58">
                  <c:v>8.0555555555555561E-2</c:v>
                </c:pt>
                <c:pt idx="59">
                  <c:v>8.1944444444444445E-2</c:v>
                </c:pt>
                <c:pt idx="60">
                  <c:v>8.3333333333333329E-2</c:v>
                </c:pt>
              </c:numCache>
            </c:numRef>
          </c:xVal>
          <c:yVal>
            <c:numRef>
              <c:f>'Flourometric HAT Assays'!$N$4:$N$64</c:f>
              <c:numCache>
                <c:formatCode>General</c:formatCode>
                <c:ptCount val="61"/>
                <c:pt idx="0">
                  <c:v>0.28999999999999998</c:v>
                </c:pt>
                <c:pt idx="1">
                  <c:v>0.29299999999999998</c:v>
                </c:pt>
                <c:pt idx="2">
                  <c:v>0.30299999999999999</c:v>
                </c:pt>
                <c:pt idx="3">
                  <c:v>0.32700000000000001</c:v>
                </c:pt>
                <c:pt idx="4">
                  <c:v>0.34899999999999998</c:v>
                </c:pt>
                <c:pt idx="5">
                  <c:v>0.38</c:v>
                </c:pt>
                <c:pt idx="6">
                  <c:v>0.40400000000000003</c:v>
                </c:pt>
                <c:pt idx="7">
                  <c:v>0.43099999999999999</c:v>
                </c:pt>
                <c:pt idx="8">
                  <c:v>0.45100000000000001</c:v>
                </c:pt>
                <c:pt idx="9">
                  <c:v>0.47599999999999998</c:v>
                </c:pt>
                <c:pt idx="10">
                  <c:v>0.495</c:v>
                </c:pt>
                <c:pt idx="11">
                  <c:v>0.51100000000000001</c:v>
                </c:pt>
                <c:pt idx="12">
                  <c:v>0.52600000000000002</c:v>
                </c:pt>
                <c:pt idx="13">
                  <c:v>0.53500000000000003</c:v>
                </c:pt>
                <c:pt idx="14">
                  <c:v>0.55600000000000005</c:v>
                </c:pt>
                <c:pt idx="15">
                  <c:v>0.56399999999999995</c:v>
                </c:pt>
                <c:pt idx="16">
                  <c:v>0.57799999999999996</c:v>
                </c:pt>
                <c:pt idx="17">
                  <c:v>0.59299999999999997</c:v>
                </c:pt>
                <c:pt idx="18">
                  <c:v>0.60599999999999998</c:v>
                </c:pt>
                <c:pt idx="19">
                  <c:v>0.61799999999999999</c:v>
                </c:pt>
                <c:pt idx="20">
                  <c:v>0.63100000000000001</c:v>
                </c:pt>
                <c:pt idx="21">
                  <c:v>0.64400000000000002</c:v>
                </c:pt>
                <c:pt idx="22">
                  <c:v>0.65800000000000003</c:v>
                </c:pt>
                <c:pt idx="23">
                  <c:v>0.66500000000000004</c:v>
                </c:pt>
                <c:pt idx="24">
                  <c:v>0.67600000000000005</c:v>
                </c:pt>
                <c:pt idx="25">
                  <c:v>0.68200000000000005</c:v>
                </c:pt>
                <c:pt idx="26">
                  <c:v>0.69</c:v>
                </c:pt>
                <c:pt idx="27">
                  <c:v>0.69499999999999995</c:v>
                </c:pt>
                <c:pt idx="28">
                  <c:v>0.70199999999999996</c:v>
                </c:pt>
                <c:pt idx="29">
                  <c:v>0.71599999999999997</c:v>
                </c:pt>
                <c:pt idx="30">
                  <c:v>0.72099999999999997</c:v>
                </c:pt>
                <c:pt idx="31">
                  <c:v>0.73299999999999998</c:v>
                </c:pt>
                <c:pt idx="32">
                  <c:v>0.747</c:v>
                </c:pt>
                <c:pt idx="33">
                  <c:v>0.753</c:v>
                </c:pt>
                <c:pt idx="34">
                  <c:v>0.76100000000000001</c:v>
                </c:pt>
                <c:pt idx="35">
                  <c:v>0.76700000000000002</c:v>
                </c:pt>
                <c:pt idx="36">
                  <c:v>0.77300000000000002</c:v>
                </c:pt>
                <c:pt idx="37">
                  <c:v>0.78400000000000003</c:v>
                </c:pt>
                <c:pt idx="38">
                  <c:v>0.79200000000000004</c:v>
                </c:pt>
                <c:pt idx="39">
                  <c:v>0.79800000000000004</c:v>
                </c:pt>
                <c:pt idx="40">
                  <c:v>0.80800000000000005</c:v>
                </c:pt>
                <c:pt idx="41">
                  <c:v>0.81399999999999995</c:v>
                </c:pt>
                <c:pt idx="42">
                  <c:v>0.82299999999999995</c:v>
                </c:pt>
                <c:pt idx="43">
                  <c:v>0.83099999999999996</c:v>
                </c:pt>
                <c:pt idx="44">
                  <c:v>0.83399999999999996</c:v>
                </c:pt>
                <c:pt idx="45">
                  <c:v>0.84599999999999997</c:v>
                </c:pt>
                <c:pt idx="46">
                  <c:v>0.86</c:v>
                </c:pt>
                <c:pt idx="47">
                  <c:v>0.86299999999999999</c:v>
                </c:pt>
                <c:pt idx="48">
                  <c:v>0.872</c:v>
                </c:pt>
                <c:pt idx="49">
                  <c:v>0.88100000000000001</c:v>
                </c:pt>
                <c:pt idx="50">
                  <c:v>0.88600000000000001</c:v>
                </c:pt>
                <c:pt idx="51">
                  <c:v>0.89600000000000002</c:v>
                </c:pt>
                <c:pt idx="52">
                  <c:v>0.90200000000000002</c:v>
                </c:pt>
                <c:pt idx="53">
                  <c:v>0.90900000000000003</c:v>
                </c:pt>
                <c:pt idx="54">
                  <c:v>0.92</c:v>
                </c:pt>
                <c:pt idx="55">
                  <c:v>0.92400000000000004</c:v>
                </c:pt>
                <c:pt idx="56">
                  <c:v>0.93300000000000005</c:v>
                </c:pt>
                <c:pt idx="57">
                  <c:v>0.93700000000000006</c:v>
                </c:pt>
                <c:pt idx="58">
                  <c:v>0.94299999999999995</c:v>
                </c:pt>
                <c:pt idx="59">
                  <c:v>0.95299999999999996</c:v>
                </c:pt>
                <c:pt idx="60">
                  <c:v>0.95699999999999996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38D-4AFF-B757-14A8846C2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0714543"/>
        <c:axId val="2040080383"/>
      </c:scatterChart>
      <c:valAx>
        <c:axId val="20307145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Myriad Pro" panose="020B0503030403020204" pitchFamily="34" charset="0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Myriad Pro" panose="020B0503030403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yriad Pro" panose="020B0503030403020204" pitchFamily="34" charset="0"/>
                <a:ea typeface="+mn-ea"/>
                <a:cs typeface="+mn-cs"/>
              </a:defRPr>
            </a:pPr>
            <a:endParaRPr lang="en-US"/>
          </a:p>
        </c:txPr>
        <c:crossAx val="2040080383"/>
        <c:crosses val="autoZero"/>
        <c:crossBetween val="midCat"/>
      </c:valAx>
      <c:valAx>
        <c:axId val="2040080383"/>
        <c:scaling>
          <c:orientation val="minMax"/>
          <c:max val="1.6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Myriad Pro" panose="020B0503030403020204" pitchFamily="34" charset="0"/>
                    <a:ea typeface="+mn-ea"/>
                    <a:cs typeface="+mn-cs"/>
                  </a:defRPr>
                </a:pPr>
                <a:r>
                  <a:rPr lang="en-US"/>
                  <a:t>Absorbance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Myriad Pro" panose="020B0503030403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yriad Pro" panose="020B0503030403020204" pitchFamily="34" charset="0"/>
                <a:ea typeface="+mn-ea"/>
                <a:cs typeface="+mn-cs"/>
              </a:defRPr>
            </a:pPr>
            <a:endParaRPr lang="en-US"/>
          </a:p>
        </c:txPr>
        <c:crossAx val="2030714543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yriad Pro" panose="020B05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Myriad Pro" panose="020B0503030403020204" pitchFamily="34" charset="0"/>
                <a:ea typeface="+mn-ea"/>
                <a:cs typeface="+mn-cs"/>
              </a:defRPr>
            </a:pPr>
            <a:r>
              <a:rPr lang="en-US"/>
              <a:t>Butyryl-CoA</a:t>
            </a:r>
          </a:p>
        </c:rich>
      </c:tx>
      <c:layout>
        <c:manualLayout>
          <c:xMode val="edge"/>
          <c:yMode val="edge"/>
          <c:x val="0.40393744531933506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Myriad Pro" panose="020B0503030403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'Flourometric HAT Assays'!$Q$3</c:f>
              <c:strCache>
                <c:ptCount val="1"/>
                <c:pt idx="0">
                  <c:v>But-coA (1 mM)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'Flourometric HAT Assays'!$A$4:$A$64</c:f>
              <c:numCache>
                <c:formatCode>h:mm:ss</c:formatCode>
                <c:ptCount val="61"/>
                <c:pt idx="0">
                  <c:v>0</c:v>
                </c:pt>
                <c:pt idx="1">
                  <c:v>1.3888888888888889E-3</c:v>
                </c:pt>
                <c:pt idx="2">
                  <c:v>2.7777777777777779E-3</c:v>
                </c:pt>
                <c:pt idx="3">
                  <c:v>4.1666666666666666E-3</c:v>
                </c:pt>
                <c:pt idx="4">
                  <c:v>5.5555555555555558E-3</c:v>
                </c:pt>
                <c:pt idx="5">
                  <c:v>6.9444444444444441E-3</c:v>
                </c:pt>
                <c:pt idx="6">
                  <c:v>8.3333333333333332E-3</c:v>
                </c:pt>
                <c:pt idx="7">
                  <c:v>9.7222222222222224E-3</c:v>
                </c:pt>
                <c:pt idx="8">
                  <c:v>1.1111111111111112E-2</c:v>
                </c:pt>
                <c:pt idx="9">
                  <c:v>1.2499999999999999E-2</c:v>
                </c:pt>
                <c:pt idx="10">
                  <c:v>1.3888888888888888E-2</c:v>
                </c:pt>
                <c:pt idx="11">
                  <c:v>1.5277777777777777E-2</c:v>
                </c:pt>
                <c:pt idx="12">
                  <c:v>1.6666666666666666E-2</c:v>
                </c:pt>
                <c:pt idx="13">
                  <c:v>1.8055555555555557E-2</c:v>
                </c:pt>
                <c:pt idx="14">
                  <c:v>1.9444444444444445E-2</c:v>
                </c:pt>
                <c:pt idx="15">
                  <c:v>2.0833333333333332E-2</c:v>
                </c:pt>
                <c:pt idx="16">
                  <c:v>2.2222222222222223E-2</c:v>
                </c:pt>
                <c:pt idx="17">
                  <c:v>2.361111111111111E-2</c:v>
                </c:pt>
                <c:pt idx="18">
                  <c:v>2.4999999999999998E-2</c:v>
                </c:pt>
                <c:pt idx="19">
                  <c:v>2.6388888888888889E-2</c:v>
                </c:pt>
                <c:pt idx="20">
                  <c:v>2.7777777777777776E-2</c:v>
                </c:pt>
                <c:pt idx="21">
                  <c:v>2.9166666666666664E-2</c:v>
                </c:pt>
                <c:pt idx="22">
                  <c:v>3.0555555555555555E-2</c:v>
                </c:pt>
                <c:pt idx="23">
                  <c:v>3.1944444444444449E-2</c:v>
                </c:pt>
                <c:pt idx="24">
                  <c:v>3.3333333333333333E-2</c:v>
                </c:pt>
                <c:pt idx="25">
                  <c:v>3.4722222222222224E-2</c:v>
                </c:pt>
                <c:pt idx="26">
                  <c:v>3.6111111111111115E-2</c:v>
                </c:pt>
                <c:pt idx="27">
                  <c:v>3.7499999999999999E-2</c:v>
                </c:pt>
                <c:pt idx="28">
                  <c:v>3.888888888888889E-2</c:v>
                </c:pt>
                <c:pt idx="29">
                  <c:v>4.027777777777778E-2</c:v>
                </c:pt>
                <c:pt idx="30">
                  <c:v>4.1666666666666664E-2</c:v>
                </c:pt>
                <c:pt idx="31">
                  <c:v>4.3055555555555562E-2</c:v>
                </c:pt>
                <c:pt idx="32">
                  <c:v>4.4444444444444446E-2</c:v>
                </c:pt>
                <c:pt idx="33">
                  <c:v>4.5833333333333337E-2</c:v>
                </c:pt>
                <c:pt idx="34">
                  <c:v>4.7222222222222221E-2</c:v>
                </c:pt>
                <c:pt idx="35">
                  <c:v>4.8611111111111112E-2</c:v>
                </c:pt>
                <c:pt idx="36">
                  <c:v>4.9999999999999996E-2</c:v>
                </c:pt>
                <c:pt idx="37">
                  <c:v>5.1388888888888894E-2</c:v>
                </c:pt>
                <c:pt idx="38">
                  <c:v>5.2777777777777778E-2</c:v>
                </c:pt>
                <c:pt idx="39">
                  <c:v>5.4166666666666669E-2</c:v>
                </c:pt>
                <c:pt idx="40">
                  <c:v>5.5555555555555552E-2</c:v>
                </c:pt>
                <c:pt idx="41">
                  <c:v>5.6944444444444443E-2</c:v>
                </c:pt>
                <c:pt idx="42">
                  <c:v>5.8333333333333327E-2</c:v>
                </c:pt>
                <c:pt idx="43">
                  <c:v>5.9722222222222225E-2</c:v>
                </c:pt>
                <c:pt idx="44">
                  <c:v>6.1111111111111116E-2</c:v>
                </c:pt>
                <c:pt idx="45">
                  <c:v>6.25E-2</c:v>
                </c:pt>
                <c:pt idx="46">
                  <c:v>6.3888888888888884E-2</c:v>
                </c:pt>
                <c:pt idx="47">
                  <c:v>6.5277777777777782E-2</c:v>
                </c:pt>
                <c:pt idx="48">
                  <c:v>6.6666666666666666E-2</c:v>
                </c:pt>
                <c:pt idx="49">
                  <c:v>6.805555555555555E-2</c:v>
                </c:pt>
                <c:pt idx="50">
                  <c:v>6.9444444444444434E-2</c:v>
                </c:pt>
                <c:pt idx="51">
                  <c:v>7.0833333333333331E-2</c:v>
                </c:pt>
                <c:pt idx="52">
                  <c:v>7.2222222222222229E-2</c:v>
                </c:pt>
                <c:pt idx="53">
                  <c:v>7.3611111111111113E-2</c:v>
                </c:pt>
                <c:pt idx="54">
                  <c:v>7.4999999999999997E-2</c:v>
                </c:pt>
                <c:pt idx="55">
                  <c:v>7.6388888888888895E-2</c:v>
                </c:pt>
                <c:pt idx="56">
                  <c:v>7.7777777777777779E-2</c:v>
                </c:pt>
                <c:pt idx="57">
                  <c:v>7.9166666666666663E-2</c:v>
                </c:pt>
                <c:pt idx="58">
                  <c:v>8.0555555555555561E-2</c:v>
                </c:pt>
                <c:pt idx="59">
                  <c:v>8.1944444444444445E-2</c:v>
                </c:pt>
                <c:pt idx="60">
                  <c:v>8.3333333333333329E-2</c:v>
                </c:pt>
              </c:numCache>
            </c:numRef>
          </c:xVal>
          <c:yVal>
            <c:numRef>
              <c:f>'Flourometric HAT Assays'!$Q$4:$Q$64</c:f>
              <c:numCache>
                <c:formatCode>General</c:formatCode>
                <c:ptCount val="61"/>
                <c:pt idx="0">
                  <c:v>0.28349999999999997</c:v>
                </c:pt>
                <c:pt idx="1">
                  <c:v>0.30499999999999999</c:v>
                </c:pt>
                <c:pt idx="2">
                  <c:v>0.35699999999999998</c:v>
                </c:pt>
                <c:pt idx="3">
                  <c:v>0.42799999999999999</c:v>
                </c:pt>
                <c:pt idx="4">
                  <c:v>0.497</c:v>
                </c:pt>
                <c:pt idx="5">
                  <c:v>0.57499999999999996</c:v>
                </c:pt>
                <c:pt idx="6">
                  <c:v>0.63700000000000001</c:v>
                </c:pt>
                <c:pt idx="7">
                  <c:v>0.68899999999999995</c:v>
                </c:pt>
                <c:pt idx="8">
                  <c:v>0.73399999999999999</c:v>
                </c:pt>
                <c:pt idx="9">
                  <c:v>0.77</c:v>
                </c:pt>
                <c:pt idx="10">
                  <c:v>0.8</c:v>
                </c:pt>
                <c:pt idx="11">
                  <c:v>0.83099999999999996</c:v>
                </c:pt>
                <c:pt idx="12">
                  <c:v>0.85499999999999998</c:v>
                </c:pt>
                <c:pt idx="13">
                  <c:v>0.878</c:v>
                </c:pt>
                <c:pt idx="14">
                  <c:v>0.89900000000000002</c:v>
                </c:pt>
                <c:pt idx="15">
                  <c:v>0.92300000000000004</c:v>
                </c:pt>
                <c:pt idx="16">
                  <c:v>0.93700000000000006</c:v>
                </c:pt>
                <c:pt idx="17">
                  <c:v>0.94799999999999995</c:v>
                </c:pt>
                <c:pt idx="18">
                  <c:v>0.96499999999999997</c:v>
                </c:pt>
                <c:pt idx="19">
                  <c:v>0.97499999999999998</c:v>
                </c:pt>
                <c:pt idx="20">
                  <c:v>0.98499999999999999</c:v>
                </c:pt>
                <c:pt idx="21">
                  <c:v>1.002</c:v>
                </c:pt>
                <c:pt idx="22">
                  <c:v>1.0109999999999999</c:v>
                </c:pt>
                <c:pt idx="23">
                  <c:v>1.0169999999999999</c:v>
                </c:pt>
                <c:pt idx="24">
                  <c:v>1.02</c:v>
                </c:pt>
                <c:pt idx="25">
                  <c:v>1.026</c:v>
                </c:pt>
                <c:pt idx="26">
                  <c:v>1.036</c:v>
                </c:pt>
                <c:pt idx="27">
                  <c:v>1.0369999999999999</c:v>
                </c:pt>
                <c:pt idx="28">
                  <c:v>1.0409999999999999</c:v>
                </c:pt>
                <c:pt idx="29">
                  <c:v>1.0449999999999999</c:v>
                </c:pt>
                <c:pt idx="30">
                  <c:v>1.0509999999999999</c:v>
                </c:pt>
                <c:pt idx="31">
                  <c:v>1.0629999999999999</c:v>
                </c:pt>
                <c:pt idx="32">
                  <c:v>1.0620000000000001</c:v>
                </c:pt>
                <c:pt idx="33">
                  <c:v>1.0680000000000001</c:v>
                </c:pt>
                <c:pt idx="34">
                  <c:v>1.073</c:v>
                </c:pt>
                <c:pt idx="35">
                  <c:v>1.08</c:v>
                </c:pt>
                <c:pt idx="36">
                  <c:v>1.0840000000000001</c:v>
                </c:pt>
                <c:pt idx="37">
                  <c:v>1.083</c:v>
                </c:pt>
                <c:pt idx="38">
                  <c:v>1.0900000000000001</c:v>
                </c:pt>
                <c:pt idx="39">
                  <c:v>1.0920000000000001</c:v>
                </c:pt>
                <c:pt idx="40">
                  <c:v>1.0920000000000001</c:v>
                </c:pt>
                <c:pt idx="41">
                  <c:v>1.095</c:v>
                </c:pt>
                <c:pt idx="42">
                  <c:v>1.093</c:v>
                </c:pt>
                <c:pt idx="43">
                  <c:v>1.1040000000000001</c:v>
                </c:pt>
                <c:pt idx="44">
                  <c:v>1.103</c:v>
                </c:pt>
                <c:pt idx="45">
                  <c:v>1.107</c:v>
                </c:pt>
                <c:pt idx="46">
                  <c:v>1.1120000000000001</c:v>
                </c:pt>
                <c:pt idx="47">
                  <c:v>1.113</c:v>
                </c:pt>
                <c:pt idx="48">
                  <c:v>1.1160000000000001</c:v>
                </c:pt>
                <c:pt idx="49">
                  <c:v>1.119</c:v>
                </c:pt>
                <c:pt idx="50">
                  <c:v>1.121</c:v>
                </c:pt>
                <c:pt idx="51">
                  <c:v>1.1180000000000001</c:v>
                </c:pt>
                <c:pt idx="52">
                  <c:v>1.111</c:v>
                </c:pt>
                <c:pt idx="53">
                  <c:v>1.111</c:v>
                </c:pt>
                <c:pt idx="54">
                  <c:v>1.1100000000000001</c:v>
                </c:pt>
                <c:pt idx="55">
                  <c:v>1.113</c:v>
                </c:pt>
                <c:pt idx="56">
                  <c:v>1.1140000000000001</c:v>
                </c:pt>
                <c:pt idx="57">
                  <c:v>1.1200000000000001</c:v>
                </c:pt>
                <c:pt idx="58">
                  <c:v>1.119</c:v>
                </c:pt>
                <c:pt idx="59">
                  <c:v>1.119</c:v>
                </c:pt>
                <c:pt idx="60">
                  <c:v>1.1220000000000001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B16-4160-878F-E1E354CE419D}"/>
            </c:ext>
          </c:extLst>
        </c:ser>
        <c:ser>
          <c:idx val="1"/>
          <c:order val="1"/>
          <c:tx>
            <c:strRef>
              <c:f>'Flourometric HAT Assays'!$R$3</c:f>
              <c:strCache>
                <c:ptCount val="1"/>
                <c:pt idx="0">
                  <c:v>But-coA (0.1 mM)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'Flourometric HAT Assays'!$A$4:$A$64</c:f>
              <c:numCache>
                <c:formatCode>h:mm:ss</c:formatCode>
                <c:ptCount val="61"/>
                <c:pt idx="0">
                  <c:v>0</c:v>
                </c:pt>
                <c:pt idx="1">
                  <c:v>1.3888888888888889E-3</c:v>
                </c:pt>
                <c:pt idx="2">
                  <c:v>2.7777777777777779E-3</c:v>
                </c:pt>
                <c:pt idx="3">
                  <c:v>4.1666666666666666E-3</c:v>
                </c:pt>
                <c:pt idx="4">
                  <c:v>5.5555555555555558E-3</c:v>
                </c:pt>
                <c:pt idx="5">
                  <c:v>6.9444444444444441E-3</c:v>
                </c:pt>
                <c:pt idx="6">
                  <c:v>8.3333333333333332E-3</c:v>
                </c:pt>
                <c:pt idx="7">
                  <c:v>9.7222222222222224E-3</c:v>
                </c:pt>
                <c:pt idx="8">
                  <c:v>1.1111111111111112E-2</c:v>
                </c:pt>
                <c:pt idx="9">
                  <c:v>1.2499999999999999E-2</c:v>
                </c:pt>
                <c:pt idx="10">
                  <c:v>1.3888888888888888E-2</c:v>
                </c:pt>
                <c:pt idx="11">
                  <c:v>1.5277777777777777E-2</c:v>
                </c:pt>
                <c:pt idx="12">
                  <c:v>1.6666666666666666E-2</c:v>
                </c:pt>
                <c:pt idx="13">
                  <c:v>1.8055555555555557E-2</c:v>
                </c:pt>
                <c:pt idx="14">
                  <c:v>1.9444444444444445E-2</c:v>
                </c:pt>
                <c:pt idx="15">
                  <c:v>2.0833333333333332E-2</c:v>
                </c:pt>
                <c:pt idx="16">
                  <c:v>2.2222222222222223E-2</c:v>
                </c:pt>
                <c:pt idx="17">
                  <c:v>2.361111111111111E-2</c:v>
                </c:pt>
                <c:pt idx="18">
                  <c:v>2.4999999999999998E-2</c:v>
                </c:pt>
                <c:pt idx="19">
                  <c:v>2.6388888888888889E-2</c:v>
                </c:pt>
                <c:pt idx="20">
                  <c:v>2.7777777777777776E-2</c:v>
                </c:pt>
                <c:pt idx="21">
                  <c:v>2.9166666666666664E-2</c:v>
                </c:pt>
                <c:pt idx="22">
                  <c:v>3.0555555555555555E-2</c:v>
                </c:pt>
                <c:pt idx="23">
                  <c:v>3.1944444444444449E-2</c:v>
                </c:pt>
                <c:pt idx="24">
                  <c:v>3.3333333333333333E-2</c:v>
                </c:pt>
                <c:pt idx="25">
                  <c:v>3.4722222222222224E-2</c:v>
                </c:pt>
                <c:pt idx="26">
                  <c:v>3.6111111111111115E-2</c:v>
                </c:pt>
                <c:pt idx="27">
                  <c:v>3.7499999999999999E-2</c:v>
                </c:pt>
                <c:pt idx="28">
                  <c:v>3.888888888888889E-2</c:v>
                </c:pt>
                <c:pt idx="29">
                  <c:v>4.027777777777778E-2</c:v>
                </c:pt>
                <c:pt idx="30">
                  <c:v>4.1666666666666664E-2</c:v>
                </c:pt>
                <c:pt idx="31">
                  <c:v>4.3055555555555562E-2</c:v>
                </c:pt>
                <c:pt idx="32">
                  <c:v>4.4444444444444446E-2</c:v>
                </c:pt>
                <c:pt idx="33">
                  <c:v>4.5833333333333337E-2</c:v>
                </c:pt>
                <c:pt idx="34">
                  <c:v>4.7222222222222221E-2</c:v>
                </c:pt>
                <c:pt idx="35">
                  <c:v>4.8611111111111112E-2</c:v>
                </c:pt>
                <c:pt idx="36">
                  <c:v>4.9999999999999996E-2</c:v>
                </c:pt>
                <c:pt idx="37">
                  <c:v>5.1388888888888894E-2</c:v>
                </c:pt>
                <c:pt idx="38">
                  <c:v>5.2777777777777778E-2</c:v>
                </c:pt>
                <c:pt idx="39">
                  <c:v>5.4166666666666669E-2</c:v>
                </c:pt>
                <c:pt idx="40">
                  <c:v>5.5555555555555552E-2</c:v>
                </c:pt>
                <c:pt idx="41">
                  <c:v>5.6944444444444443E-2</c:v>
                </c:pt>
                <c:pt idx="42">
                  <c:v>5.8333333333333327E-2</c:v>
                </c:pt>
                <c:pt idx="43">
                  <c:v>5.9722222222222225E-2</c:v>
                </c:pt>
                <c:pt idx="44">
                  <c:v>6.1111111111111116E-2</c:v>
                </c:pt>
                <c:pt idx="45">
                  <c:v>6.25E-2</c:v>
                </c:pt>
                <c:pt idx="46">
                  <c:v>6.3888888888888884E-2</c:v>
                </c:pt>
                <c:pt idx="47">
                  <c:v>6.5277777777777782E-2</c:v>
                </c:pt>
                <c:pt idx="48">
                  <c:v>6.6666666666666666E-2</c:v>
                </c:pt>
                <c:pt idx="49">
                  <c:v>6.805555555555555E-2</c:v>
                </c:pt>
                <c:pt idx="50">
                  <c:v>6.9444444444444434E-2</c:v>
                </c:pt>
                <c:pt idx="51">
                  <c:v>7.0833333333333331E-2</c:v>
                </c:pt>
                <c:pt idx="52">
                  <c:v>7.2222222222222229E-2</c:v>
                </c:pt>
                <c:pt idx="53">
                  <c:v>7.3611111111111113E-2</c:v>
                </c:pt>
                <c:pt idx="54">
                  <c:v>7.4999999999999997E-2</c:v>
                </c:pt>
                <c:pt idx="55">
                  <c:v>7.6388888888888895E-2</c:v>
                </c:pt>
                <c:pt idx="56">
                  <c:v>7.7777777777777779E-2</c:v>
                </c:pt>
                <c:pt idx="57">
                  <c:v>7.9166666666666663E-2</c:v>
                </c:pt>
                <c:pt idx="58">
                  <c:v>8.0555555555555561E-2</c:v>
                </c:pt>
                <c:pt idx="59">
                  <c:v>8.1944444444444445E-2</c:v>
                </c:pt>
                <c:pt idx="60">
                  <c:v>8.3333333333333329E-2</c:v>
                </c:pt>
              </c:numCache>
            </c:numRef>
          </c:xVal>
          <c:yVal>
            <c:numRef>
              <c:f>'Flourometric HAT Assays'!$R$4:$R$64</c:f>
              <c:numCache>
                <c:formatCode>General</c:formatCode>
                <c:ptCount val="61"/>
                <c:pt idx="0">
                  <c:v>0.28600000000000003</c:v>
                </c:pt>
                <c:pt idx="1">
                  <c:v>0.29599999999999999</c:v>
                </c:pt>
                <c:pt idx="2">
                  <c:v>0.32600000000000001</c:v>
                </c:pt>
                <c:pt idx="3">
                  <c:v>0.36099999999999999</c:v>
                </c:pt>
                <c:pt idx="4">
                  <c:v>0.39500000000000002</c:v>
                </c:pt>
                <c:pt idx="5">
                  <c:v>0.42399999999999999</c:v>
                </c:pt>
                <c:pt idx="6">
                  <c:v>0.45700000000000002</c:v>
                </c:pt>
                <c:pt idx="7">
                  <c:v>0.49399999999999999</c:v>
                </c:pt>
                <c:pt idx="8">
                  <c:v>0.53100000000000003</c:v>
                </c:pt>
                <c:pt idx="9">
                  <c:v>0.56899999999999995</c:v>
                </c:pt>
                <c:pt idx="10">
                  <c:v>0.60499999999999998</c:v>
                </c:pt>
                <c:pt idx="11">
                  <c:v>0.63300000000000001</c:v>
                </c:pt>
                <c:pt idx="12">
                  <c:v>0.66300000000000003</c:v>
                </c:pt>
                <c:pt idx="13">
                  <c:v>0.69199999999999995</c:v>
                </c:pt>
                <c:pt idx="14">
                  <c:v>0.72199999999999998</c:v>
                </c:pt>
                <c:pt idx="15">
                  <c:v>0.748</c:v>
                </c:pt>
                <c:pt idx="16">
                  <c:v>0.77200000000000002</c:v>
                </c:pt>
                <c:pt idx="17">
                  <c:v>0.79500000000000004</c:v>
                </c:pt>
                <c:pt idx="18">
                  <c:v>0.82099999999999995</c:v>
                </c:pt>
                <c:pt idx="19">
                  <c:v>0.84599999999999997</c:v>
                </c:pt>
                <c:pt idx="20">
                  <c:v>0.86399999999999999</c:v>
                </c:pt>
                <c:pt idx="21">
                  <c:v>0.88200000000000001</c:v>
                </c:pt>
                <c:pt idx="22">
                  <c:v>0.90300000000000002</c:v>
                </c:pt>
                <c:pt idx="23">
                  <c:v>0.91400000000000003</c:v>
                </c:pt>
                <c:pt idx="24">
                  <c:v>0.93200000000000005</c:v>
                </c:pt>
                <c:pt idx="25">
                  <c:v>0.94799999999999995</c:v>
                </c:pt>
                <c:pt idx="26">
                  <c:v>0.96799999999999997</c:v>
                </c:pt>
                <c:pt idx="27">
                  <c:v>0.98</c:v>
                </c:pt>
                <c:pt idx="28">
                  <c:v>0.98899999999999999</c:v>
                </c:pt>
                <c:pt idx="29">
                  <c:v>1.0029999999999999</c:v>
                </c:pt>
                <c:pt idx="30">
                  <c:v>1.0169999999999999</c:v>
                </c:pt>
                <c:pt idx="31">
                  <c:v>1.03</c:v>
                </c:pt>
                <c:pt idx="32">
                  <c:v>1.042</c:v>
                </c:pt>
                <c:pt idx="33">
                  <c:v>1.0609999999999999</c:v>
                </c:pt>
                <c:pt idx="34">
                  <c:v>1.0780000000000001</c:v>
                </c:pt>
                <c:pt idx="35">
                  <c:v>1.0920000000000001</c:v>
                </c:pt>
                <c:pt idx="36">
                  <c:v>1.101</c:v>
                </c:pt>
                <c:pt idx="37">
                  <c:v>1.1120000000000001</c:v>
                </c:pt>
                <c:pt idx="38">
                  <c:v>1.1160000000000001</c:v>
                </c:pt>
                <c:pt idx="39">
                  <c:v>1.1279999999999999</c:v>
                </c:pt>
                <c:pt idx="40">
                  <c:v>1.1359999999999999</c:v>
                </c:pt>
                <c:pt idx="41">
                  <c:v>1.147</c:v>
                </c:pt>
                <c:pt idx="42">
                  <c:v>1.1539999999999999</c:v>
                </c:pt>
                <c:pt idx="43">
                  <c:v>1.163</c:v>
                </c:pt>
                <c:pt idx="44">
                  <c:v>1.1739999999999999</c:v>
                </c:pt>
                <c:pt idx="45">
                  <c:v>1.179</c:v>
                </c:pt>
                <c:pt idx="46">
                  <c:v>1.1830000000000001</c:v>
                </c:pt>
                <c:pt idx="47">
                  <c:v>1.1870000000000001</c:v>
                </c:pt>
                <c:pt idx="48">
                  <c:v>1.198</c:v>
                </c:pt>
                <c:pt idx="49">
                  <c:v>1.204</c:v>
                </c:pt>
                <c:pt idx="50">
                  <c:v>1.2090000000000001</c:v>
                </c:pt>
                <c:pt idx="51">
                  <c:v>1.218</c:v>
                </c:pt>
                <c:pt idx="52">
                  <c:v>1.226</c:v>
                </c:pt>
                <c:pt idx="53">
                  <c:v>1.23</c:v>
                </c:pt>
                <c:pt idx="54">
                  <c:v>1.236</c:v>
                </c:pt>
                <c:pt idx="55">
                  <c:v>1.242</c:v>
                </c:pt>
                <c:pt idx="56">
                  <c:v>1.246</c:v>
                </c:pt>
                <c:pt idx="57">
                  <c:v>1.252</c:v>
                </c:pt>
                <c:pt idx="58">
                  <c:v>1.2569999999999999</c:v>
                </c:pt>
                <c:pt idx="59">
                  <c:v>1.2609999999999999</c:v>
                </c:pt>
                <c:pt idx="60">
                  <c:v>1.2649999999999999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B16-4160-878F-E1E354CE419D}"/>
            </c:ext>
          </c:extLst>
        </c:ser>
        <c:ser>
          <c:idx val="2"/>
          <c:order val="2"/>
          <c:tx>
            <c:strRef>
              <c:f>'Flourometric HAT Assays'!$S$3</c:f>
              <c:strCache>
                <c:ptCount val="1"/>
                <c:pt idx="0">
                  <c:v>But-coA (0.01 mM)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'Flourometric HAT Assays'!$A$4:$A$64</c:f>
              <c:numCache>
                <c:formatCode>h:mm:ss</c:formatCode>
                <c:ptCount val="61"/>
                <c:pt idx="0">
                  <c:v>0</c:v>
                </c:pt>
                <c:pt idx="1">
                  <c:v>1.3888888888888889E-3</c:v>
                </c:pt>
                <c:pt idx="2">
                  <c:v>2.7777777777777779E-3</c:v>
                </c:pt>
                <c:pt idx="3">
                  <c:v>4.1666666666666666E-3</c:v>
                </c:pt>
                <c:pt idx="4">
                  <c:v>5.5555555555555558E-3</c:v>
                </c:pt>
                <c:pt idx="5">
                  <c:v>6.9444444444444441E-3</c:v>
                </c:pt>
                <c:pt idx="6">
                  <c:v>8.3333333333333332E-3</c:v>
                </c:pt>
                <c:pt idx="7">
                  <c:v>9.7222222222222224E-3</c:v>
                </c:pt>
                <c:pt idx="8">
                  <c:v>1.1111111111111112E-2</c:v>
                </c:pt>
                <c:pt idx="9">
                  <c:v>1.2499999999999999E-2</c:v>
                </c:pt>
                <c:pt idx="10">
                  <c:v>1.3888888888888888E-2</c:v>
                </c:pt>
                <c:pt idx="11">
                  <c:v>1.5277777777777777E-2</c:v>
                </c:pt>
                <c:pt idx="12">
                  <c:v>1.6666666666666666E-2</c:v>
                </c:pt>
                <c:pt idx="13">
                  <c:v>1.8055555555555557E-2</c:v>
                </c:pt>
                <c:pt idx="14">
                  <c:v>1.9444444444444445E-2</c:v>
                </c:pt>
                <c:pt idx="15">
                  <c:v>2.0833333333333332E-2</c:v>
                </c:pt>
                <c:pt idx="16">
                  <c:v>2.2222222222222223E-2</c:v>
                </c:pt>
                <c:pt idx="17">
                  <c:v>2.361111111111111E-2</c:v>
                </c:pt>
                <c:pt idx="18">
                  <c:v>2.4999999999999998E-2</c:v>
                </c:pt>
                <c:pt idx="19">
                  <c:v>2.6388888888888889E-2</c:v>
                </c:pt>
                <c:pt idx="20">
                  <c:v>2.7777777777777776E-2</c:v>
                </c:pt>
                <c:pt idx="21">
                  <c:v>2.9166666666666664E-2</c:v>
                </c:pt>
                <c:pt idx="22">
                  <c:v>3.0555555555555555E-2</c:v>
                </c:pt>
                <c:pt idx="23">
                  <c:v>3.1944444444444449E-2</c:v>
                </c:pt>
                <c:pt idx="24">
                  <c:v>3.3333333333333333E-2</c:v>
                </c:pt>
                <c:pt idx="25">
                  <c:v>3.4722222222222224E-2</c:v>
                </c:pt>
                <c:pt idx="26">
                  <c:v>3.6111111111111115E-2</c:v>
                </c:pt>
                <c:pt idx="27">
                  <c:v>3.7499999999999999E-2</c:v>
                </c:pt>
                <c:pt idx="28">
                  <c:v>3.888888888888889E-2</c:v>
                </c:pt>
                <c:pt idx="29">
                  <c:v>4.027777777777778E-2</c:v>
                </c:pt>
                <c:pt idx="30">
                  <c:v>4.1666666666666664E-2</c:v>
                </c:pt>
                <c:pt idx="31">
                  <c:v>4.3055555555555562E-2</c:v>
                </c:pt>
                <c:pt idx="32">
                  <c:v>4.4444444444444446E-2</c:v>
                </c:pt>
                <c:pt idx="33">
                  <c:v>4.5833333333333337E-2</c:v>
                </c:pt>
                <c:pt idx="34">
                  <c:v>4.7222222222222221E-2</c:v>
                </c:pt>
                <c:pt idx="35">
                  <c:v>4.8611111111111112E-2</c:v>
                </c:pt>
                <c:pt idx="36">
                  <c:v>4.9999999999999996E-2</c:v>
                </c:pt>
                <c:pt idx="37">
                  <c:v>5.1388888888888894E-2</c:v>
                </c:pt>
                <c:pt idx="38">
                  <c:v>5.2777777777777778E-2</c:v>
                </c:pt>
                <c:pt idx="39">
                  <c:v>5.4166666666666669E-2</c:v>
                </c:pt>
                <c:pt idx="40">
                  <c:v>5.5555555555555552E-2</c:v>
                </c:pt>
                <c:pt idx="41">
                  <c:v>5.6944444444444443E-2</c:v>
                </c:pt>
                <c:pt idx="42">
                  <c:v>5.8333333333333327E-2</c:v>
                </c:pt>
                <c:pt idx="43">
                  <c:v>5.9722222222222225E-2</c:v>
                </c:pt>
                <c:pt idx="44">
                  <c:v>6.1111111111111116E-2</c:v>
                </c:pt>
                <c:pt idx="45">
                  <c:v>6.25E-2</c:v>
                </c:pt>
                <c:pt idx="46">
                  <c:v>6.3888888888888884E-2</c:v>
                </c:pt>
                <c:pt idx="47">
                  <c:v>6.5277777777777782E-2</c:v>
                </c:pt>
                <c:pt idx="48">
                  <c:v>6.6666666666666666E-2</c:v>
                </c:pt>
                <c:pt idx="49">
                  <c:v>6.805555555555555E-2</c:v>
                </c:pt>
                <c:pt idx="50">
                  <c:v>6.9444444444444434E-2</c:v>
                </c:pt>
                <c:pt idx="51">
                  <c:v>7.0833333333333331E-2</c:v>
                </c:pt>
                <c:pt idx="52">
                  <c:v>7.2222222222222229E-2</c:v>
                </c:pt>
                <c:pt idx="53">
                  <c:v>7.3611111111111113E-2</c:v>
                </c:pt>
                <c:pt idx="54">
                  <c:v>7.4999999999999997E-2</c:v>
                </c:pt>
                <c:pt idx="55">
                  <c:v>7.6388888888888895E-2</c:v>
                </c:pt>
                <c:pt idx="56">
                  <c:v>7.7777777777777779E-2</c:v>
                </c:pt>
                <c:pt idx="57">
                  <c:v>7.9166666666666663E-2</c:v>
                </c:pt>
                <c:pt idx="58">
                  <c:v>8.0555555555555561E-2</c:v>
                </c:pt>
                <c:pt idx="59">
                  <c:v>8.1944444444444445E-2</c:v>
                </c:pt>
                <c:pt idx="60">
                  <c:v>8.3333333333333329E-2</c:v>
                </c:pt>
              </c:numCache>
            </c:numRef>
          </c:xVal>
          <c:yVal>
            <c:numRef>
              <c:f>'Flourometric HAT Assays'!$S$4:$S$64</c:f>
              <c:numCache>
                <c:formatCode>General</c:formatCode>
                <c:ptCount val="61"/>
                <c:pt idx="0">
                  <c:v>0.31799999999999995</c:v>
                </c:pt>
                <c:pt idx="1">
                  <c:v>0.28599999999999998</c:v>
                </c:pt>
                <c:pt idx="2">
                  <c:v>0.30199999999999999</c:v>
                </c:pt>
                <c:pt idx="3">
                  <c:v>0.32400000000000001</c:v>
                </c:pt>
                <c:pt idx="4">
                  <c:v>0.34799999999999998</c:v>
                </c:pt>
                <c:pt idx="5">
                  <c:v>0.36899999999999999</c:v>
                </c:pt>
                <c:pt idx="6">
                  <c:v>0.39200000000000002</c:v>
                </c:pt>
                <c:pt idx="7">
                  <c:v>0.41899999999999998</c:v>
                </c:pt>
                <c:pt idx="8">
                  <c:v>0.439</c:v>
                </c:pt>
                <c:pt idx="9">
                  <c:v>0.45700000000000002</c:v>
                </c:pt>
                <c:pt idx="10">
                  <c:v>0.47299999999999998</c:v>
                </c:pt>
                <c:pt idx="11">
                  <c:v>0.49099999999999999</c:v>
                </c:pt>
                <c:pt idx="12">
                  <c:v>0.50800000000000001</c:v>
                </c:pt>
                <c:pt idx="13">
                  <c:v>0.52500000000000002</c:v>
                </c:pt>
                <c:pt idx="14">
                  <c:v>0.53600000000000003</c:v>
                </c:pt>
                <c:pt idx="15">
                  <c:v>0.54700000000000004</c:v>
                </c:pt>
                <c:pt idx="16">
                  <c:v>0.56000000000000005</c:v>
                </c:pt>
                <c:pt idx="17">
                  <c:v>0.56999999999999995</c:v>
                </c:pt>
                <c:pt idx="18">
                  <c:v>0.58499999999999996</c:v>
                </c:pt>
                <c:pt idx="19">
                  <c:v>0.59799999999999998</c:v>
                </c:pt>
                <c:pt idx="20">
                  <c:v>0.60399999999999998</c:v>
                </c:pt>
                <c:pt idx="21">
                  <c:v>0.61699999999999999</c:v>
                </c:pt>
                <c:pt idx="22">
                  <c:v>0.629</c:v>
                </c:pt>
                <c:pt idx="23">
                  <c:v>0.64</c:v>
                </c:pt>
                <c:pt idx="24">
                  <c:v>0.64700000000000002</c:v>
                </c:pt>
                <c:pt idx="25">
                  <c:v>0.65300000000000002</c:v>
                </c:pt>
                <c:pt idx="26">
                  <c:v>0.66700000000000004</c:v>
                </c:pt>
                <c:pt idx="27">
                  <c:v>0.67600000000000005</c:v>
                </c:pt>
                <c:pt idx="28">
                  <c:v>0.68700000000000006</c:v>
                </c:pt>
                <c:pt idx="29">
                  <c:v>0.69899999999999995</c:v>
                </c:pt>
                <c:pt idx="30">
                  <c:v>0.71299999999999997</c:v>
                </c:pt>
                <c:pt idx="31">
                  <c:v>0.72099999999999997</c:v>
                </c:pt>
                <c:pt idx="32">
                  <c:v>0.73</c:v>
                </c:pt>
                <c:pt idx="33">
                  <c:v>0.74299999999999999</c:v>
                </c:pt>
                <c:pt idx="34">
                  <c:v>0.753</c:v>
                </c:pt>
                <c:pt idx="35">
                  <c:v>0.76500000000000001</c:v>
                </c:pt>
                <c:pt idx="36">
                  <c:v>0.77500000000000002</c:v>
                </c:pt>
                <c:pt idx="37">
                  <c:v>0.79200000000000004</c:v>
                </c:pt>
                <c:pt idx="38">
                  <c:v>0.79500000000000004</c:v>
                </c:pt>
                <c:pt idx="39">
                  <c:v>0.80200000000000005</c:v>
                </c:pt>
                <c:pt idx="40">
                  <c:v>0.80900000000000005</c:v>
                </c:pt>
                <c:pt idx="41">
                  <c:v>0.81599999999999995</c:v>
                </c:pt>
                <c:pt idx="42">
                  <c:v>0.82299999999999995</c:v>
                </c:pt>
                <c:pt idx="43">
                  <c:v>0.83099999999999996</c:v>
                </c:pt>
                <c:pt idx="44">
                  <c:v>0.84</c:v>
                </c:pt>
                <c:pt idx="45">
                  <c:v>0.85299999999999998</c:v>
                </c:pt>
                <c:pt idx="46">
                  <c:v>0.86499999999999999</c:v>
                </c:pt>
                <c:pt idx="47">
                  <c:v>0.877</c:v>
                </c:pt>
                <c:pt idx="48">
                  <c:v>0.88500000000000001</c:v>
                </c:pt>
                <c:pt idx="49">
                  <c:v>0.89200000000000002</c:v>
                </c:pt>
                <c:pt idx="50">
                  <c:v>0.89800000000000002</c:v>
                </c:pt>
                <c:pt idx="51">
                  <c:v>0.90400000000000003</c:v>
                </c:pt>
                <c:pt idx="52">
                  <c:v>0.91600000000000004</c:v>
                </c:pt>
                <c:pt idx="53">
                  <c:v>0.92</c:v>
                </c:pt>
                <c:pt idx="54">
                  <c:v>0.93500000000000005</c:v>
                </c:pt>
                <c:pt idx="55">
                  <c:v>0.94399999999999995</c:v>
                </c:pt>
                <c:pt idx="56">
                  <c:v>0.95</c:v>
                </c:pt>
                <c:pt idx="57">
                  <c:v>0.95299999999999996</c:v>
                </c:pt>
                <c:pt idx="58">
                  <c:v>0.96099999999999997</c:v>
                </c:pt>
                <c:pt idx="59">
                  <c:v>0.96899999999999997</c:v>
                </c:pt>
                <c:pt idx="60">
                  <c:v>0.97299999999999998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B16-4160-878F-E1E354CE419D}"/>
            </c:ext>
          </c:extLst>
        </c:ser>
        <c:ser>
          <c:idx val="3"/>
          <c:order val="3"/>
          <c:tx>
            <c:strRef>
              <c:f>'Flourometric HAT Assays'!$T$3</c:f>
              <c:strCache>
                <c:ptCount val="1"/>
                <c:pt idx="0">
                  <c:v>But-coA (0.001 mM)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'Flourometric HAT Assays'!$A$4:$A$64</c:f>
              <c:numCache>
                <c:formatCode>h:mm:ss</c:formatCode>
                <c:ptCount val="61"/>
                <c:pt idx="0">
                  <c:v>0</c:v>
                </c:pt>
                <c:pt idx="1">
                  <c:v>1.3888888888888889E-3</c:v>
                </c:pt>
                <c:pt idx="2">
                  <c:v>2.7777777777777779E-3</c:v>
                </c:pt>
                <c:pt idx="3">
                  <c:v>4.1666666666666666E-3</c:v>
                </c:pt>
                <c:pt idx="4">
                  <c:v>5.5555555555555558E-3</c:v>
                </c:pt>
                <c:pt idx="5">
                  <c:v>6.9444444444444441E-3</c:v>
                </c:pt>
                <c:pt idx="6">
                  <c:v>8.3333333333333332E-3</c:v>
                </c:pt>
                <c:pt idx="7">
                  <c:v>9.7222222222222224E-3</c:v>
                </c:pt>
                <c:pt idx="8">
                  <c:v>1.1111111111111112E-2</c:v>
                </c:pt>
                <c:pt idx="9">
                  <c:v>1.2499999999999999E-2</c:v>
                </c:pt>
                <c:pt idx="10">
                  <c:v>1.3888888888888888E-2</c:v>
                </c:pt>
                <c:pt idx="11">
                  <c:v>1.5277777777777777E-2</c:v>
                </c:pt>
                <c:pt idx="12">
                  <c:v>1.6666666666666666E-2</c:v>
                </c:pt>
                <c:pt idx="13">
                  <c:v>1.8055555555555557E-2</c:v>
                </c:pt>
                <c:pt idx="14">
                  <c:v>1.9444444444444445E-2</c:v>
                </c:pt>
                <c:pt idx="15">
                  <c:v>2.0833333333333332E-2</c:v>
                </c:pt>
                <c:pt idx="16">
                  <c:v>2.2222222222222223E-2</c:v>
                </c:pt>
                <c:pt idx="17">
                  <c:v>2.361111111111111E-2</c:v>
                </c:pt>
                <c:pt idx="18">
                  <c:v>2.4999999999999998E-2</c:v>
                </c:pt>
                <c:pt idx="19">
                  <c:v>2.6388888888888889E-2</c:v>
                </c:pt>
                <c:pt idx="20">
                  <c:v>2.7777777777777776E-2</c:v>
                </c:pt>
                <c:pt idx="21">
                  <c:v>2.9166666666666664E-2</c:v>
                </c:pt>
                <c:pt idx="22">
                  <c:v>3.0555555555555555E-2</c:v>
                </c:pt>
                <c:pt idx="23">
                  <c:v>3.1944444444444449E-2</c:v>
                </c:pt>
                <c:pt idx="24">
                  <c:v>3.3333333333333333E-2</c:v>
                </c:pt>
                <c:pt idx="25">
                  <c:v>3.4722222222222224E-2</c:v>
                </c:pt>
                <c:pt idx="26">
                  <c:v>3.6111111111111115E-2</c:v>
                </c:pt>
                <c:pt idx="27">
                  <c:v>3.7499999999999999E-2</c:v>
                </c:pt>
                <c:pt idx="28">
                  <c:v>3.888888888888889E-2</c:v>
                </c:pt>
                <c:pt idx="29">
                  <c:v>4.027777777777778E-2</c:v>
                </c:pt>
                <c:pt idx="30">
                  <c:v>4.1666666666666664E-2</c:v>
                </c:pt>
                <c:pt idx="31">
                  <c:v>4.3055555555555562E-2</c:v>
                </c:pt>
                <c:pt idx="32">
                  <c:v>4.4444444444444446E-2</c:v>
                </c:pt>
                <c:pt idx="33">
                  <c:v>4.5833333333333337E-2</c:v>
                </c:pt>
                <c:pt idx="34">
                  <c:v>4.7222222222222221E-2</c:v>
                </c:pt>
                <c:pt idx="35">
                  <c:v>4.8611111111111112E-2</c:v>
                </c:pt>
                <c:pt idx="36">
                  <c:v>4.9999999999999996E-2</c:v>
                </c:pt>
                <c:pt idx="37">
                  <c:v>5.1388888888888894E-2</c:v>
                </c:pt>
                <c:pt idx="38">
                  <c:v>5.2777777777777778E-2</c:v>
                </c:pt>
                <c:pt idx="39">
                  <c:v>5.4166666666666669E-2</c:v>
                </c:pt>
                <c:pt idx="40">
                  <c:v>5.5555555555555552E-2</c:v>
                </c:pt>
                <c:pt idx="41">
                  <c:v>5.6944444444444443E-2</c:v>
                </c:pt>
                <c:pt idx="42">
                  <c:v>5.8333333333333327E-2</c:v>
                </c:pt>
                <c:pt idx="43">
                  <c:v>5.9722222222222225E-2</c:v>
                </c:pt>
                <c:pt idx="44">
                  <c:v>6.1111111111111116E-2</c:v>
                </c:pt>
                <c:pt idx="45">
                  <c:v>6.25E-2</c:v>
                </c:pt>
                <c:pt idx="46">
                  <c:v>6.3888888888888884E-2</c:v>
                </c:pt>
                <c:pt idx="47">
                  <c:v>6.5277777777777782E-2</c:v>
                </c:pt>
                <c:pt idx="48">
                  <c:v>6.6666666666666666E-2</c:v>
                </c:pt>
                <c:pt idx="49">
                  <c:v>6.805555555555555E-2</c:v>
                </c:pt>
                <c:pt idx="50">
                  <c:v>6.9444444444444434E-2</c:v>
                </c:pt>
                <c:pt idx="51">
                  <c:v>7.0833333333333331E-2</c:v>
                </c:pt>
                <c:pt idx="52">
                  <c:v>7.2222222222222229E-2</c:v>
                </c:pt>
                <c:pt idx="53">
                  <c:v>7.3611111111111113E-2</c:v>
                </c:pt>
                <c:pt idx="54">
                  <c:v>7.4999999999999997E-2</c:v>
                </c:pt>
                <c:pt idx="55">
                  <c:v>7.6388888888888895E-2</c:v>
                </c:pt>
                <c:pt idx="56">
                  <c:v>7.7777777777777779E-2</c:v>
                </c:pt>
                <c:pt idx="57">
                  <c:v>7.9166666666666663E-2</c:v>
                </c:pt>
                <c:pt idx="58">
                  <c:v>8.0555555555555561E-2</c:v>
                </c:pt>
                <c:pt idx="59">
                  <c:v>8.1944444444444445E-2</c:v>
                </c:pt>
                <c:pt idx="60">
                  <c:v>8.3333333333333329E-2</c:v>
                </c:pt>
              </c:numCache>
            </c:numRef>
          </c:xVal>
          <c:yVal>
            <c:numRef>
              <c:f>'Flourometric HAT Assays'!$T$4:$T$64</c:f>
              <c:numCache>
                <c:formatCode>General</c:formatCode>
                <c:ptCount val="61"/>
                <c:pt idx="0">
                  <c:v>0.28499999999999998</c:v>
                </c:pt>
                <c:pt idx="1">
                  <c:v>0.28799999999999998</c:v>
                </c:pt>
                <c:pt idx="2">
                  <c:v>0.29899999999999999</c:v>
                </c:pt>
                <c:pt idx="3">
                  <c:v>0.315</c:v>
                </c:pt>
                <c:pt idx="4">
                  <c:v>0.34699999999999998</c:v>
                </c:pt>
                <c:pt idx="5">
                  <c:v>0.373</c:v>
                </c:pt>
                <c:pt idx="6">
                  <c:v>0.40300000000000002</c:v>
                </c:pt>
                <c:pt idx="7">
                  <c:v>0.42299999999999999</c:v>
                </c:pt>
                <c:pt idx="8">
                  <c:v>0.442</c:v>
                </c:pt>
                <c:pt idx="9">
                  <c:v>0.45700000000000002</c:v>
                </c:pt>
                <c:pt idx="10">
                  <c:v>0.47699999999999998</c:v>
                </c:pt>
                <c:pt idx="11">
                  <c:v>0.497</c:v>
                </c:pt>
                <c:pt idx="12">
                  <c:v>0.51700000000000002</c:v>
                </c:pt>
                <c:pt idx="13">
                  <c:v>0.53200000000000003</c:v>
                </c:pt>
                <c:pt idx="14">
                  <c:v>0.54300000000000004</c:v>
                </c:pt>
                <c:pt idx="15">
                  <c:v>0.55500000000000005</c:v>
                </c:pt>
                <c:pt idx="16">
                  <c:v>0.57099999999999995</c:v>
                </c:pt>
                <c:pt idx="17">
                  <c:v>0.58399999999999996</c:v>
                </c:pt>
                <c:pt idx="18">
                  <c:v>0.59799999999999998</c:v>
                </c:pt>
                <c:pt idx="19">
                  <c:v>0.60699999999999998</c:v>
                </c:pt>
                <c:pt idx="20">
                  <c:v>0.60699999999999998</c:v>
                </c:pt>
                <c:pt idx="21">
                  <c:v>0.622</c:v>
                </c:pt>
                <c:pt idx="22">
                  <c:v>0.63200000000000001</c:v>
                </c:pt>
                <c:pt idx="23">
                  <c:v>0.64500000000000002</c:v>
                </c:pt>
                <c:pt idx="24">
                  <c:v>0.65100000000000002</c:v>
                </c:pt>
                <c:pt idx="25">
                  <c:v>0.66600000000000004</c:v>
                </c:pt>
                <c:pt idx="26">
                  <c:v>0.67800000000000005</c:v>
                </c:pt>
                <c:pt idx="27">
                  <c:v>0.68600000000000005</c:v>
                </c:pt>
                <c:pt idx="28">
                  <c:v>0.7</c:v>
                </c:pt>
                <c:pt idx="29">
                  <c:v>0.70499999999999996</c:v>
                </c:pt>
                <c:pt idx="30">
                  <c:v>0.71699999999999997</c:v>
                </c:pt>
                <c:pt idx="31">
                  <c:v>0.72699999999999998</c:v>
                </c:pt>
                <c:pt idx="32">
                  <c:v>0.73199999999999998</c:v>
                </c:pt>
                <c:pt idx="33">
                  <c:v>0.73899999999999999</c:v>
                </c:pt>
                <c:pt idx="34">
                  <c:v>0.746</c:v>
                </c:pt>
                <c:pt idx="35">
                  <c:v>0.749</c:v>
                </c:pt>
                <c:pt idx="36">
                  <c:v>0.76100000000000001</c:v>
                </c:pt>
                <c:pt idx="37">
                  <c:v>0.76800000000000002</c:v>
                </c:pt>
                <c:pt idx="38">
                  <c:v>0.77600000000000002</c:v>
                </c:pt>
                <c:pt idx="39">
                  <c:v>0.78200000000000003</c:v>
                </c:pt>
                <c:pt idx="40">
                  <c:v>0.79300000000000004</c:v>
                </c:pt>
                <c:pt idx="41">
                  <c:v>0.80500000000000005</c:v>
                </c:pt>
                <c:pt idx="42">
                  <c:v>0.81599999999999995</c:v>
                </c:pt>
                <c:pt idx="43">
                  <c:v>0.82199999999999995</c:v>
                </c:pt>
                <c:pt idx="44">
                  <c:v>0.83099999999999996</c:v>
                </c:pt>
                <c:pt idx="45">
                  <c:v>0.84099999999999997</c:v>
                </c:pt>
                <c:pt idx="46">
                  <c:v>0.84699999999999998</c:v>
                </c:pt>
                <c:pt idx="47">
                  <c:v>0.85299999999999998</c:v>
                </c:pt>
                <c:pt idx="48">
                  <c:v>0.86199999999999999</c:v>
                </c:pt>
                <c:pt idx="49">
                  <c:v>0.87</c:v>
                </c:pt>
                <c:pt idx="50">
                  <c:v>0.88</c:v>
                </c:pt>
                <c:pt idx="51">
                  <c:v>0.88800000000000001</c:v>
                </c:pt>
                <c:pt idx="52">
                  <c:v>0.89900000000000002</c:v>
                </c:pt>
                <c:pt idx="53">
                  <c:v>0.90800000000000003</c:v>
                </c:pt>
                <c:pt idx="54">
                  <c:v>0.91200000000000003</c:v>
                </c:pt>
                <c:pt idx="55">
                  <c:v>0.92100000000000004</c:v>
                </c:pt>
                <c:pt idx="56">
                  <c:v>0.93200000000000005</c:v>
                </c:pt>
                <c:pt idx="57">
                  <c:v>0.93799999999999994</c:v>
                </c:pt>
                <c:pt idx="58">
                  <c:v>0.94299999999999995</c:v>
                </c:pt>
                <c:pt idx="59">
                  <c:v>0.94799999999999995</c:v>
                </c:pt>
                <c:pt idx="60">
                  <c:v>0.95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B16-4160-878F-E1E354CE4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0714543"/>
        <c:axId val="2040080383"/>
      </c:scatterChart>
      <c:valAx>
        <c:axId val="20307145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Myriad Pro" panose="020B0503030403020204" pitchFamily="34" charset="0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Myriad Pro" panose="020B0503030403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yriad Pro" panose="020B0503030403020204" pitchFamily="34" charset="0"/>
                <a:ea typeface="+mn-ea"/>
                <a:cs typeface="+mn-cs"/>
              </a:defRPr>
            </a:pPr>
            <a:endParaRPr lang="en-US"/>
          </a:p>
        </c:txPr>
        <c:crossAx val="2040080383"/>
        <c:crosses val="autoZero"/>
        <c:crossBetween val="midCat"/>
      </c:valAx>
      <c:valAx>
        <c:axId val="2040080383"/>
        <c:scaling>
          <c:orientation val="minMax"/>
          <c:max val="1.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Myriad Pro" panose="020B0503030403020204" pitchFamily="34" charset="0"/>
                    <a:ea typeface="+mn-ea"/>
                    <a:cs typeface="+mn-cs"/>
                  </a:defRPr>
                </a:pPr>
                <a:r>
                  <a:rPr lang="en-US"/>
                  <a:t>Absorbance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Myriad Pro" panose="020B0503030403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yriad Pro" panose="020B0503030403020204" pitchFamily="34" charset="0"/>
                <a:ea typeface="+mn-ea"/>
                <a:cs typeface="+mn-cs"/>
              </a:defRPr>
            </a:pPr>
            <a:endParaRPr lang="en-US"/>
          </a:p>
        </c:txPr>
        <c:crossAx val="203071454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Myriad Pro" panose="020B0503030403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yriad Pro" panose="020B05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Myriad Pro" panose="020B0503030403020204" pitchFamily="34" charset="0"/>
                <a:ea typeface="+mn-ea"/>
                <a:cs typeface="+mn-cs"/>
              </a:defRPr>
            </a:pPr>
            <a:r>
              <a:rPr lang="en-US"/>
              <a:t>Propionyl-CoA</a:t>
            </a:r>
          </a:p>
        </c:rich>
      </c:tx>
      <c:layout>
        <c:manualLayout>
          <c:xMode val="edge"/>
          <c:yMode val="edge"/>
          <c:x val="0.40393744531933506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Myriad Pro" panose="020B0503030403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'Flourometric HAT Assays'!$V$3</c:f>
              <c:strCache>
                <c:ptCount val="1"/>
                <c:pt idx="0">
                  <c:v>Prop-coA (1 mM)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'Flourometric HAT Assays'!$A$4:$A$64</c:f>
              <c:numCache>
                <c:formatCode>h:mm:ss</c:formatCode>
                <c:ptCount val="61"/>
                <c:pt idx="0">
                  <c:v>0</c:v>
                </c:pt>
                <c:pt idx="1">
                  <c:v>1.3888888888888889E-3</c:v>
                </c:pt>
                <c:pt idx="2">
                  <c:v>2.7777777777777779E-3</c:v>
                </c:pt>
                <c:pt idx="3">
                  <c:v>4.1666666666666666E-3</c:v>
                </c:pt>
                <c:pt idx="4">
                  <c:v>5.5555555555555558E-3</c:v>
                </c:pt>
                <c:pt idx="5">
                  <c:v>6.9444444444444441E-3</c:v>
                </c:pt>
                <c:pt idx="6">
                  <c:v>8.3333333333333332E-3</c:v>
                </c:pt>
                <c:pt idx="7">
                  <c:v>9.7222222222222224E-3</c:v>
                </c:pt>
                <c:pt idx="8">
                  <c:v>1.1111111111111112E-2</c:v>
                </c:pt>
                <c:pt idx="9">
                  <c:v>1.2499999999999999E-2</c:v>
                </c:pt>
                <c:pt idx="10">
                  <c:v>1.3888888888888888E-2</c:v>
                </c:pt>
                <c:pt idx="11">
                  <c:v>1.5277777777777777E-2</c:v>
                </c:pt>
                <c:pt idx="12">
                  <c:v>1.6666666666666666E-2</c:v>
                </c:pt>
                <c:pt idx="13">
                  <c:v>1.8055555555555557E-2</c:v>
                </c:pt>
                <c:pt idx="14">
                  <c:v>1.9444444444444445E-2</c:v>
                </c:pt>
                <c:pt idx="15">
                  <c:v>2.0833333333333332E-2</c:v>
                </c:pt>
                <c:pt idx="16">
                  <c:v>2.2222222222222223E-2</c:v>
                </c:pt>
                <c:pt idx="17">
                  <c:v>2.361111111111111E-2</c:v>
                </c:pt>
                <c:pt idx="18">
                  <c:v>2.4999999999999998E-2</c:v>
                </c:pt>
                <c:pt idx="19">
                  <c:v>2.6388888888888889E-2</c:v>
                </c:pt>
                <c:pt idx="20">
                  <c:v>2.7777777777777776E-2</c:v>
                </c:pt>
                <c:pt idx="21">
                  <c:v>2.9166666666666664E-2</c:v>
                </c:pt>
                <c:pt idx="22">
                  <c:v>3.0555555555555555E-2</c:v>
                </c:pt>
                <c:pt idx="23">
                  <c:v>3.1944444444444449E-2</c:v>
                </c:pt>
                <c:pt idx="24">
                  <c:v>3.3333333333333333E-2</c:v>
                </c:pt>
                <c:pt idx="25">
                  <c:v>3.4722222222222224E-2</c:v>
                </c:pt>
                <c:pt idx="26">
                  <c:v>3.6111111111111115E-2</c:v>
                </c:pt>
                <c:pt idx="27">
                  <c:v>3.7499999999999999E-2</c:v>
                </c:pt>
                <c:pt idx="28">
                  <c:v>3.888888888888889E-2</c:v>
                </c:pt>
                <c:pt idx="29">
                  <c:v>4.027777777777778E-2</c:v>
                </c:pt>
                <c:pt idx="30">
                  <c:v>4.1666666666666664E-2</c:v>
                </c:pt>
                <c:pt idx="31">
                  <c:v>4.3055555555555562E-2</c:v>
                </c:pt>
                <c:pt idx="32">
                  <c:v>4.4444444444444446E-2</c:v>
                </c:pt>
                <c:pt idx="33">
                  <c:v>4.5833333333333337E-2</c:v>
                </c:pt>
                <c:pt idx="34">
                  <c:v>4.7222222222222221E-2</c:v>
                </c:pt>
                <c:pt idx="35">
                  <c:v>4.8611111111111112E-2</c:v>
                </c:pt>
                <c:pt idx="36">
                  <c:v>4.9999999999999996E-2</c:v>
                </c:pt>
                <c:pt idx="37">
                  <c:v>5.1388888888888894E-2</c:v>
                </c:pt>
                <c:pt idx="38">
                  <c:v>5.2777777777777778E-2</c:v>
                </c:pt>
                <c:pt idx="39">
                  <c:v>5.4166666666666669E-2</c:v>
                </c:pt>
                <c:pt idx="40">
                  <c:v>5.5555555555555552E-2</c:v>
                </c:pt>
                <c:pt idx="41">
                  <c:v>5.6944444444444443E-2</c:v>
                </c:pt>
                <c:pt idx="42">
                  <c:v>5.8333333333333327E-2</c:v>
                </c:pt>
                <c:pt idx="43">
                  <c:v>5.9722222222222225E-2</c:v>
                </c:pt>
                <c:pt idx="44">
                  <c:v>6.1111111111111116E-2</c:v>
                </c:pt>
                <c:pt idx="45">
                  <c:v>6.25E-2</c:v>
                </c:pt>
                <c:pt idx="46">
                  <c:v>6.3888888888888884E-2</c:v>
                </c:pt>
                <c:pt idx="47">
                  <c:v>6.5277777777777782E-2</c:v>
                </c:pt>
                <c:pt idx="48">
                  <c:v>6.6666666666666666E-2</c:v>
                </c:pt>
                <c:pt idx="49">
                  <c:v>6.805555555555555E-2</c:v>
                </c:pt>
                <c:pt idx="50">
                  <c:v>6.9444444444444434E-2</c:v>
                </c:pt>
                <c:pt idx="51">
                  <c:v>7.0833333333333331E-2</c:v>
                </c:pt>
                <c:pt idx="52">
                  <c:v>7.2222222222222229E-2</c:v>
                </c:pt>
                <c:pt idx="53">
                  <c:v>7.3611111111111113E-2</c:v>
                </c:pt>
                <c:pt idx="54">
                  <c:v>7.4999999999999997E-2</c:v>
                </c:pt>
                <c:pt idx="55">
                  <c:v>7.6388888888888895E-2</c:v>
                </c:pt>
                <c:pt idx="56">
                  <c:v>7.7777777777777779E-2</c:v>
                </c:pt>
                <c:pt idx="57">
                  <c:v>7.9166666666666663E-2</c:v>
                </c:pt>
                <c:pt idx="58">
                  <c:v>8.0555555555555561E-2</c:v>
                </c:pt>
                <c:pt idx="59">
                  <c:v>8.1944444444444445E-2</c:v>
                </c:pt>
                <c:pt idx="60">
                  <c:v>8.3333333333333329E-2</c:v>
                </c:pt>
              </c:numCache>
            </c:numRef>
          </c:xVal>
          <c:yVal>
            <c:numRef>
              <c:f>'Flourometric HAT Assays'!$V$4:$V$64</c:f>
              <c:numCache>
                <c:formatCode>General</c:formatCode>
                <c:ptCount val="61"/>
                <c:pt idx="0">
                  <c:v>0.3145</c:v>
                </c:pt>
                <c:pt idx="1">
                  <c:v>0.36299999999999999</c:v>
                </c:pt>
                <c:pt idx="2">
                  <c:v>0.38800000000000001</c:v>
                </c:pt>
                <c:pt idx="3">
                  <c:v>0.437</c:v>
                </c:pt>
                <c:pt idx="4">
                  <c:v>0.52200000000000002</c:v>
                </c:pt>
                <c:pt idx="5">
                  <c:v>0.59899999999999998</c:v>
                </c:pt>
                <c:pt idx="6">
                  <c:v>0.67300000000000004</c:v>
                </c:pt>
                <c:pt idx="7">
                  <c:v>0.72699999999999998</c:v>
                </c:pt>
                <c:pt idx="8">
                  <c:v>0.77300000000000002</c:v>
                </c:pt>
                <c:pt idx="9">
                  <c:v>0.80200000000000005</c:v>
                </c:pt>
                <c:pt idx="10">
                  <c:v>0.84099999999999997</c:v>
                </c:pt>
                <c:pt idx="11">
                  <c:v>0.878</c:v>
                </c:pt>
                <c:pt idx="12">
                  <c:v>0.90900000000000003</c:v>
                </c:pt>
                <c:pt idx="13">
                  <c:v>0.93</c:v>
                </c:pt>
                <c:pt idx="14">
                  <c:v>0.95</c:v>
                </c:pt>
                <c:pt idx="15">
                  <c:v>0.97799999999999998</c:v>
                </c:pt>
                <c:pt idx="16">
                  <c:v>0.998</c:v>
                </c:pt>
                <c:pt idx="17">
                  <c:v>1.0269999999999999</c:v>
                </c:pt>
                <c:pt idx="18">
                  <c:v>1.046</c:v>
                </c:pt>
                <c:pt idx="19">
                  <c:v>1.083</c:v>
                </c:pt>
                <c:pt idx="20">
                  <c:v>1.091</c:v>
                </c:pt>
                <c:pt idx="21">
                  <c:v>1.0960000000000001</c:v>
                </c:pt>
                <c:pt idx="22">
                  <c:v>1.1220000000000001</c:v>
                </c:pt>
                <c:pt idx="23">
                  <c:v>1.139</c:v>
                </c:pt>
                <c:pt idx="24">
                  <c:v>1.137</c:v>
                </c:pt>
                <c:pt idx="25">
                  <c:v>1.1599999999999999</c:v>
                </c:pt>
                <c:pt idx="26">
                  <c:v>1.163</c:v>
                </c:pt>
                <c:pt idx="27">
                  <c:v>1.1850000000000001</c:v>
                </c:pt>
                <c:pt idx="28">
                  <c:v>1.1930000000000001</c:v>
                </c:pt>
                <c:pt idx="29">
                  <c:v>1.1879999999999999</c:v>
                </c:pt>
                <c:pt idx="30">
                  <c:v>1.2</c:v>
                </c:pt>
                <c:pt idx="31">
                  <c:v>1.2</c:v>
                </c:pt>
                <c:pt idx="32">
                  <c:v>1.2110000000000001</c:v>
                </c:pt>
                <c:pt idx="33">
                  <c:v>1.212</c:v>
                </c:pt>
                <c:pt idx="34">
                  <c:v>1.2010000000000001</c:v>
                </c:pt>
                <c:pt idx="35">
                  <c:v>1.208</c:v>
                </c:pt>
                <c:pt idx="36">
                  <c:v>1.2130000000000001</c:v>
                </c:pt>
                <c:pt idx="37">
                  <c:v>1.226</c:v>
                </c:pt>
                <c:pt idx="38">
                  <c:v>1.2230000000000001</c:v>
                </c:pt>
                <c:pt idx="39">
                  <c:v>1.242</c:v>
                </c:pt>
                <c:pt idx="40">
                  <c:v>1.2330000000000001</c:v>
                </c:pt>
                <c:pt idx="41">
                  <c:v>1.2310000000000001</c:v>
                </c:pt>
                <c:pt idx="42">
                  <c:v>1.2450000000000001</c:v>
                </c:pt>
                <c:pt idx="43">
                  <c:v>1.238</c:v>
                </c:pt>
                <c:pt idx="44">
                  <c:v>1.2350000000000001</c:v>
                </c:pt>
                <c:pt idx="45">
                  <c:v>1.25</c:v>
                </c:pt>
                <c:pt idx="46">
                  <c:v>1.2569999999999999</c:v>
                </c:pt>
                <c:pt idx="47">
                  <c:v>1.2509999999999999</c:v>
                </c:pt>
                <c:pt idx="48">
                  <c:v>1.25</c:v>
                </c:pt>
                <c:pt idx="49">
                  <c:v>1.236</c:v>
                </c:pt>
                <c:pt idx="50">
                  <c:v>1.24</c:v>
                </c:pt>
                <c:pt idx="51">
                  <c:v>1.25</c:v>
                </c:pt>
                <c:pt idx="52">
                  <c:v>1.264</c:v>
                </c:pt>
                <c:pt idx="53">
                  <c:v>1.252</c:v>
                </c:pt>
                <c:pt idx="54">
                  <c:v>1.2569999999999999</c:v>
                </c:pt>
                <c:pt idx="55">
                  <c:v>1.262</c:v>
                </c:pt>
                <c:pt idx="56">
                  <c:v>1.2629999999999999</c:v>
                </c:pt>
                <c:pt idx="57">
                  <c:v>1.264</c:v>
                </c:pt>
                <c:pt idx="58">
                  <c:v>1.27</c:v>
                </c:pt>
                <c:pt idx="59">
                  <c:v>1.276</c:v>
                </c:pt>
                <c:pt idx="60">
                  <c:v>1.2789999999999999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E99-4D6D-9473-DF282E56BCA4}"/>
            </c:ext>
          </c:extLst>
        </c:ser>
        <c:ser>
          <c:idx val="1"/>
          <c:order val="1"/>
          <c:tx>
            <c:strRef>
              <c:f>'Flourometric HAT Assays'!$W$3</c:f>
              <c:strCache>
                <c:ptCount val="1"/>
                <c:pt idx="0">
                  <c:v>Prop-coA (0.1 mM)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'Flourometric HAT Assays'!$A$4:$A$64</c:f>
              <c:numCache>
                <c:formatCode>h:mm:ss</c:formatCode>
                <c:ptCount val="61"/>
                <c:pt idx="0">
                  <c:v>0</c:v>
                </c:pt>
                <c:pt idx="1">
                  <c:v>1.3888888888888889E-3</c:v>
                </c:pt>
                <c:pt idx="2">
                  <c:v>2.7777777777777779E-3</c:v>
                </c:pt>
                <c:pt idx="3">
                  <c:v>4.1666666666666666E-3</c:v>
                </c:pt>
                <c:pt idx="4">
                  <c:v>5.5555555555555558E-3</c:v>
                </c:pt>
                <c:pt idx="5">
                  <c:v>6.9444444444444441E-3</c:v>
                </c:pt>
                <c:pt idx="6">
                  <c:v>8.3333333333333332E-3</c:v>
                </c:pt>
                <c:pt idx="7">
                  <c:v>9.7222222222222224E-3</c:v>
                </c:pt>
                <c:pt idx="8">
                  <c:v>1.1111111111111112E-2</c:v>
                </c:pt>
                <c:pt idx="9">
                  <c:v>1.2499999999999999E-2</c:v>
                </c:pt>
                <c:pt idx="10">
                  <c:v>1.3888888888888888E-2</c:v>
                </c:pt>
                <c:pt idx="11">
                  <c:v>1.5277777777777777E-2</c:v>
                </c:pt>
                <c:pt idx="12">
                  <c:v>1.6666666666666666E-2</c:v>
                </c:pt>
                <c:pt idx="13">
                  <c:v>1.8055555555555557E-2</c:v>
                </c:pt>
                <c:pt idx="14">
                  <c:v>1.9444444444444445E-2</c:v>
                </c:pt>
                <c:pt idx="15">
                  <c:v>2.0833333333333332E-2</c:v>
                </c:pt>
                <c:pt idx="16">
                  <c:v>2.2222222222222223E-2</c:v>
                </c:pt>
                <c:pt idx="17">
                  <c:v>2.361111111111111E-2</c:v>
                </c:pt>
                <c:pt idx="18">
                  <c:v>2.4999999999999998E-2</c:v>
                </c:pt>
                <c:pt idx="19">
                  <c:v>2.6388888888888889E-2</c:v>
                </c:pt>
                <c:pt idx="20">
                  <c:v>2.7777777777777776E-2</c:v>
                </c:pt>
                <c:pt idx="21">
                  <c:v>2.9166666666666664E-2</c:v>
                </c:pt>
                <c:pt idx="22">
                  <c:v>3.0555555555555555E-2</c:v>
                </c:pt>
                <c:pt idx="23">
                  <c:v>3.1944444444444449E-2</c:v>
                </c:pt>
                <c:pt idx="24">
                  <c:v>3.3333333333333333E-2</c:v>
                </c:pt>
                <c:pt idx="25">
                  <c:v>3.4722222222222224E-2</c:v>
                </c:pt>
                <c:pt idx="26">
                  <c:v>3.6111111111111115E-2</c:v>
                </c:pt>
                <c:pt idx="27">
                  <c:v>3.7499999999999999E-2</c:v>
                </c:pt>
                <c:pt idx="28">
                  <c:v>3.888888888888889E-2</c:v>
                </c:pt>
                <c:pt idx="29">
                  <c:v>4.027777777777778E-2</c:v>
                </c:pt>
                <c:pt idx="30">
                  <c:v>4.1666666666666664E-2</c:v>
                </c:pt>
                <c:pt idx="31">
                  <c:v>4.3055555555555562E-2</c:v>
                </c:pt>
                <c:pt idx="32">
                  <c:v>4.4444444444444446E-2</c:v>
                </c:pt>
                <c:pt idx="33">
                  <c:v>4.5833333333333337E-2</c:v>
                </c:pt>
                <c:pt idx="34">
                  <c:v>4.7222222222222221E-2</c:v>
                </c:pt>
                <c:pt idx="35">
                  <c:v>4.8611111111111112E-2</c:v>
                </c:pt>
                <c:pt idx="36">
                  <c:v>4.9999999999999996E-2</c:v>
                </c:pt>
                <c:pt idx="37">
                  <c:v>5.1388888888888894E-2</c:v>
                </c:pt>
                <c:pt idx="38">
                  <c:v>5.2777777777777778E-2</c:v>
                </c:pt>
                <c:pt idx="39">
                  <c:v>5.4166666666666669E-2</c:v>
                </c:pt>
                <c:pt idx="40">
                  <c:v>5.5555555555555552E-2</c:v>
                </c:pt>
                <c:pt idx="41">
                  <c:v>5.6944444444444443E-2</c:v>
                </c:pt>
                <c:pt idx="42">
                  <c:v>5.8333333333333327E-2</c:v>
                </c:pt>
                <c:pt idx="43">
                  <c:v>5.9722222222222225E-2</c:v>
                </c:pt>
                <c:pt idx="44">
                  <c:v>6.1111111111111116E-2</c:v>
                </c:pt>
                <c:pt idx="45">
                  <c:v>6.25E-2</c:v>
                </c:pt>
                <c:pt idx="46">
                  <c:v>6.3888888888888884E-2</c:v>
                </c:pt>
                <c:pt idx="47">
                  <c:v>6.5277777777777782E-2</c:v>
                </c:pt>
                <c:pt idx="48">
                  <c:v>6.6666666666666666E-2</c:v>
                </c:pt>
                <c:pt idx="49">
                  <c:v>6.805555555555555E-2</c:v>
                </c:pt>
                <c:pt idx="50">
                  <c:v>6.9444444444444434E-2</c:v>
                </c:pt>
                <c:pt idx="51">
                  <c:v>7.0833333333333331E-2</c:v>
                </c:pt>
                <c:pt idx="52">
                  <c:v>7.2222222222222229E-2</c:v>
                </c:pt>
                <c:pt idx="53">
                  <c:v>7.3611111111111113E-2</c:v>
                </c:pt>
                <c:pt idx="54">
                  <c:v>7.4999999999999997E-2</c:v>
                </c:pt>
                <c:pt idx="55">
                  <c:v>7.6388888888888895E-2</c:v>
                </c:pt>
                <c:pt idx="56">
                  <c:v>7.7777777777777779E-2</c:v>
                </c:pt>
                <c:pt idx="57">
                  <c:v>7.9166666666666663E-2</c:v>
                </c:pt>
                <c:pt idx="58">
                  <c:v>8.0555555555555561E-2</c:v>
                </c:pt>
                <c:pt idx="59">
                  <c:v>8.1944444444444445E-2</c:v>
                </c:pt>
                <c:pt idx="60">
                  <c:v>8.3333333333333329E-2</c:v>
                </c:pt>
              </c:numCache>
            </c:numRef>
          </c:xVal>
          <c:yVal>
            <c:numRef>
              <c:f>'Flourometric HAT Assays'!$W$4:$W$64</c:f>
              <c:numCache>
                <c:formatCode>General</c:formatCode>
                <c:ptCount val="61"/>
                <c:pt idx="0">
                  <c:v>0.28949999999999998</c:v>
                </c:pt>
                <c:pt idx="1">
                  <c:v>0.32400000000000001</c:v>
                </c:pt>
                <c:pt idx="2">
                  <c:v>0.36299999999999999</c:v>
                </c:pt>
                <c:pt idx="3">
                  <c:v>0.4</c:v>
                </c:pt>
                <c:pt idx="4">
                  <c:v>0.44500000000000001</c:v>
                </c:pt>
                <c:pt idx="5">
                  <c:v>0.498</c:v>
                </c:pt>
                <c:pt idx="6">
                  <c:v>0.55800000000000005</c:v>
                </c:pt>
                <c:pt idx="7">
                  <c:v>0.61399999999999999</c:v>
                </c:pt>
                <c:pt idx="8">
                  <c:v>0.66400000000000003</c:v>
                </c:pt>
                <c:pt idx="9">
                  <c:v>0.71199999999999997</c:v>
                </c:pt>
                <c:pt idx="10">
                  <c:v>0.76</c:v>
                </c:pt>
                <c:pt idx="11">
                  <c:v>0.80700000000000005</c:v>
                </c:pt>
                <c:pt idx="12">
                  <c:v>0.85099999999999998</c:v>
                </c:pt>
                <c:pt idx="13">
                  <c:v>0.89600000000000002</c:v>
                </c:pt>
                <c:pt idx="14">
                  <c:v>0.92800000000000005</c:v>
                </c:pt>
                <c:pt idx="15">
                  <c:v>0.96299999999999997</c:v>
                </c:pt>
                <c:pt idx="16">
                  <c:v>0.998</c:v>
                </c:pt>
                <c:pt idx="17">
                  <c:v>1.03</c:v>
                </c:pt>
                <c:pt idx="18">
                  <c:v>1.0489999999999999</c:v>
                </c:pt>
                <c:pt idx="19">
                  <c:v>1.081</c:v>
                </c:pt>
                <c:pt idx="20">
                  <c:v>1.109</c:v>
                </c:pt>
                <c:pt idx="21">
                  <c:v>1.129</c:v>
                </c:pt>
                <c:pt idx="22">
                  <c:v>1.157</c:v>
                </c:pt>
                <c:pt idx="23">
                  <c:v>1.1819999999999999</c:v>
                </c:pt>
                <c:pt idx="24">
                  <c:v>1.204</c:v>
                </c:pt>
                <c:pt idx="25">
                  <c:v>1.218</c:v>
                </c:pt>
                <c:pt idx="26">
                  <c:v>1.23</c:v>
                </c:pt>
                <c:pt idx="27">
                  <c:v>1.248</c:v>
                </c:pt>
                <c:pt idx="28">
                  <c:v>1.264</c:v>
                </c:pt>
                <c:pt idx="29">
                  <c:v>1.2729999999999999</c:v>
                </c:pt>
                <c:pt idx="30">
                  <c:v>1.284</c:v>
                </c:pt>
                <c:pt idx="31">
                  <c:v>1.2949999999999999</c:v>
                </c:pt>
                <c:pt idx="32">
                  <c:v>1.3080000000000001</c:v>
                </c:pt>
                <c:pt idx="33">
                  <c:v>1.3149999999999999</c:v>
                </c:pt>
                <c:pt idx="34">
                  <c:v>1.325</c:v>
                </c:pt>
                <c:pt idx="35">
                  <c:v>1.333</c:v>
                </c:pt>
                <c:pt idx="36">
                  <c:v>1.34</c:v>
                </c:pt>
                <c:pt idx="37">
                  <c:v>1.3440000000000001</c:v>
                </c:pt>
                <c:pt idx="38">
                  <c:v>1.353</c:v>
                </c:pt>
                <c:pt idx="39">
                  <c:v>1.367</c:v>
                </c:pt>
                <c:pt idx="40">
                  <c:v>1.375</c:v>
                </c:pt>
                <c:pt idx="41">
                  <c:v>1.385</c:v>
                </c:pt>
                <c:pt idx="42">
                  <c:v>1.393</c:v>
                </c:pt>
                <c:pt idx="43">
                  <c:v>1.3959999999999999</c:v>
                </c:pt>
                <c:pt idx="44">
                  <c:v>1.3959999999999999</c:v>
                </c:pt>
                <c:pt idx="45">
                  <c:v>1.4</c:v>
                </c:pt>
                <c:pt idx="46">
                  <c:v>1.4079999999999999</c:v>
                </c:pt>
                <c:pt idx="47">
                  <c:v>1.4119999999999999</c:v>
                </c:pt>
                <c:pt idx="48">
                  <c:v>1.423</c:v>
                </c:pt>
                <c:pt idx="49">
                  <c:v>1.4239999999999999</c:v>
                </c:pt>
                <c:pt idx="50">
                  <c:v>1.425</c:v>
                </c:pt>
                <c:pt idx="51">
                  <c:v>1.425</c:v>
                </c:pt>
                <c:pt idx="52">
                  <c:v>1.4279999999999999</c:v>
                </c:pt>
                <c:pt idx="53">
                  <c:v>1.4350000000000001</c:v>
                </c:pt>
                <c:pt idx="54">
                  <c:v>1.4419999999999999</c:v>
                </c:pt>
                <c:pt idx="55">
                  <c:v>1.4470000000000001</c:v>
                </c:pt>
                <c:pt idx="56">
                  <c:v>1.4510000000000001</c:v>
                </c:pt>
                <c:pt idx="57">
                  <c:v>1.452</c:v>
                </c:pt>
                <c:pt idx="58">
                  <c:v>1.4550000000000001</c:v>
                </c:pt>
                <c:pt idx="59">
                  <c:v>1.46</c:v>
                </c:pt>
                <c:pt idx="60">
                  <c:v>1.466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E99-4D6D-9473-DF282E56BCA4}"/>
            </c:ext>
          </c:extLst>
        </c:ser>
        <c:ser>
          <c:idx val="2"/>
          <c:order val="2"/>
          <c:tx>
            <c:strRef>
              <c:f>'Flourometric HAT Assays'!$X$3</c:f>
              <c:strCache>
                <c:ptCount val="1"/>
                <c:pt idx="0">
                  <c:v>Prop-coA (0.01 mM)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'Flourometric HAT Assays'!$A$4:$A$64</c:f>
              <c:numCache>
                <c:formatCode>h:mm:ss</c:formatCode>
                <c:ptCount val="61"/>
                <c:pt idx="0">
                  <c:v>0</c:v>
                </c:pt>
                <c:pt idx="1">
                  <c:v>1.3888888888888889E-3</c:v>
                </c:pt>
                <c:pt idx="2">
                  <c:v>2.7777777777777779E-3</c:v>
                </c:pt>
                <c:pt idx="3">
                  <c:v>4.1666666666666666E-3</c:v>
                </c:pt>
                <c:pt idx="4">
                  <c:v>5.5555555555555558E-3</c:v>
                </c:pt>
                <c:pt idx="5">
                  <c:v>6.9444444444444441E-3</c:v>
                </c:pt>
                <c:pt idx="6">
                  <c:v>8.3333333333333332E-3</c:v>
                </c:pt>
                <c:pt idx="7">
                  <c:v>9.7222222222222224E-3</c:v>
                </c:pt>
                <c:pt idx="8">
                  <c:v>1.1111111111111112E-2</c:v>
                </c:pt>
                <c:pt idx="9">
                  <c:v>1.2499999999999999E-2</c:v>
                </c:pt>
                <c:pt idx="10">
                  <c:v>1.3888888888888888E-2</c:v>
                </c:pt>
                <c:pt idx="11">
                  <c:v>1.5277777777777777E-2</c:v>
                </c:pt>
                <c:pt idx="12">
                  <c:v>1.6666666666666666E-2</c:v>
                </c:pt>
                <c:pt idx="13">
                  <c:v>1.8055555555555557E-2</c:v>
                </c:pt>
                <c:pt idx="14">
                  <c:v>1.9444444444444445E-2</c:v>
                </c:pt>
                <c:pt idx="15">
                  <c:v>2.0833333333333332E-2</c:v>
                </c:pt>
                <c:pt idx="16">
                  <c:v>2.2222222222222223E-2</c:v>
                </c:pt>
                <c:pt idx="17">
                  <c:v>2.361111111111111E-2</c:v>
                </c:pt>
                <c:pt idx="18">
                  <c:v>2.4999999999999998E-2</c:v>
                </c:pt>
                <c:pt idx="19">
                  <c:v>2.6388888888888889E-2</c:v>
                </c:pt>
                <c:pt idx="20">
                  <c:v>2.7777777777777776E-2</c:v>
                </c:pt>
                <c:pt idx="21">
                  <c:v>2.9166666666666664E-2</c:v>
                </c:pt>
                <c:pt idx="22">
                  <c:v>3.0555555555555555E-2</c:v>
                </c:pt>
                <c:pt idx="23">
                  <c:v>3.1944444444444449E-2</c:v>
                </c:pt>
                <c:pt idx="24">
                  <c:v>3.3333333333333333E-2</c:v>
                </c:pt>
                <c:pt idx="25">
                  <c:v>3.4722222222222224E-2</c:v>
                </c:pt>
                <c:pt idx="26">
                  <c:v>3.6111111111111115E-2</c:v>
                </c:pt>
                <c:pt idx="27">
                  <c:v>3.7499999999999999E-2</c:v>
                </c:pt>
                <c:pt idx="28">
                  <c:v>3.888888888888889E-2</c:v>
                </c:pt>
                <c:pt idx="29">
                  <c:v>4.027777777777778E-2</c:v>
                </c:pt>
                <c:pt idx="30">
                  <c:v>4.1666666666666664E-2</c:v>
                </c:pt>
                <c:pt idx="31">
                  <c:v>4.3055555555555562E-2</c:v>
                </c:pt>
                <c:pt idx="32">
                  <c:v>4.4444444444444446E-2</c:v>
                </c:pt>
                <c:pt idx="33">
                  <c:v>4.5833333333333337E-2</c:v>
                </c:pt>
                <c:pt idx="34">
                  <c:v>4.7222222222222221E-2</c:v>
                </c:pt>
                <c:pt idx="35">
                  <c:v>4.8611111111111112E-2</c:v>
                </c:pt>
                <c:pt idx="36">
                  <c:v>4.9999999999999996E-2</c:v>
                </c:pt>
                <c:pt idx="37">
                  <c:v>5.1388888888888894E-2</c:v>
                </c:pt>
                <c:pt idx="38">
                  <c:v>5.2777777777777778E-2</c:v>
                </c:pt>
                <c:pt idx="39">
                  <c:v>5.4166666666666669E-2</c:v>
                </c:pt>
                <c:pt idx="40">
                  <c:v>5.5555555555555552E-2</c:v>
                </c:pt>
                <c:pt idx="41">
                  <c:v>5.6944444444444443E-2</c:v>
                </c:pt>
                <c:pt idx="42">
                  <c:v>5.8333333333333327E-2</c:v>
                </c:pt>
                <c:pt idx="43">
                  <c:v>5.9722222222222225E-2</c:v>
                </c:pt>
                <c:pt idx="44">
                  <c:v>6.1111111111111116E-2</c:v>
                </c:pt>
                <c:pt idx="45">
                  <c:v>6.25E-2</c:v>
                </c:pt>
                <c:pt idx="46">
                  <c:v>6.3888888888888884E-2</c:v>
                </c:pt>
                <c:pt idx="47">
                  <c:v>6.5277777777777782E-2</c:v>
                </c:pt>
                <c:pt idx="48">
                  <c:v>6.6666666666666666E-2</c:v>
                </c:pt>
                <c:pt idx="49">
                  <c:v>6.805555555555555E-2</c:v>
                </c:pt>
                <c:pt idx="50">
                  <c:v>6.9444444444444434E-2</c:v>
                </c:pt>
                <c:pt idx="51">
                  <c:v>7.0833333333333331E-2</c:v>
                </c:pt>
                <c:pt idx="52">
                  <c:v>7.2222222222222229E-2</c:v>
                </c:pt>
                <c:pt idx="53">
                  <c:v>7.3611111111111113E-2</c:v>
                </c:pt>
                <c:pt idx="54">
                  <c:v>7.4999999999999997E-2</c:v>
                </c:pt>
                <c:pt idx="55">
                  <c:v>7.6388888888888895E-2</c:v>
                </c:pt>
                <c:pt idx="56">
                  <c:v>7.7777777777777779E-2</c:v>
                </c:pt>
                <c:pt idx="57">
                  <c:v>7.9166666666666663E-2</c:v>
                </c:pt>
                <c:pt idx="58">
                  <c:v>8.0555555555555561E-2</c:v>
                </c:pt>
                <c:pt idx="59">
                  <c:v>8.1944444444444445E-2</c:v>
                </c:pt>
                <c:pt idx="60">
                  <c:v>8.3333333333333329E-2</c:v>
                </c:pt>
              </c:numCache>
            </c:numRef>
          </c:xVal>
          <c:yVal>
            <c:numRef>
              <c:f>'Flourometric HAT Assays'!$X$4:$X$64</c:f>
              <c:numCache>
                <c:formatCode>General</c:formatCode>
                <c:ptCount val="61"/>
                <c:pt idx="0">
                  <c:v>0.28000000000000003</c:v>
                </c:pt>
                <c:pt idx="1">
                  <c:v>0.30199999999999999</c:v>
                </c:pt>
                <c:pt idx="2">
                  <c:v>0.315</c:v>
                </c:pt>
                <c:pt idx="3">
                  <c:v>0.34899999999999998</c:v>
                </c:pt>
                <c:pt idx="4">
                  <c:v>0.39200000000000002</c:v>
                </c:pt>
                <c:pt idx="5">
                  <c:v>0.439</c:v>
                </c:pt>
                <c:pt idx="6">
                  <c:v>0.48599999999999999</c:v>
                </c:pt>
                <c:pt idx="7">
                  <c:v>0.52100000000000002</c:v>
                </c:pt>
                <c:pt idx="8">
                  <c:v>0.55500000000000005</c:v>
                </c:pt>
                <c:pt idx="9">
                  <c:v>0.58299999999999996</c:v>
                </c:pt>
                <c:pt idx="10">
                  <c:v>0.60299999999999998</c:v>
                </c:pt>
                <c:pt idx="11">
                  <c:v>0.623</c:v>
                </c:pt>
                <c:pt idx="12">
                  <c:v>0.63500000000000001</c:v>
                </c:pt>
                <c:pt idx="13">
                  <c:v>0.65300000000000002</c:v>
                </c:pt>
                <c:pt idx="14">
                  <c:v>0.67600000000000005</c:v>
                </c:pt>
                <c:pt idx="15">
                  <c:v>0.69099999999999995</c:v>
                </c:pt>
                <c:pt idx="16">
                  <c:v>0.70499999999999996</c:v>
                </c:pt>
                <c:pt idx="17">
                  <c:v>0.71799999999999997</c:v>
                </c:pt>
                <c:pt idx="18">
                  <c:v>0.74099999999999999</c:v>
                </c:pt>
                <c:pt idx="19">
                  <c:v>0.76200000000000001</c:v>
                </c:pt>
                <c:pt idx="20">
                  <c:v>0.76800000000000002</c:v>
                </c:pt>
                <c:pt idx="21">
                  <c:v>0.78200000000000003</c:v>
                </c:pt>
                <c:pt idx="22">
                  <c:v>0.79</c:v>
                </c:pt>
                <c:pt idx="23">
                  <c:v>0.80800000000000005</c:v>
                </c:pt>
                <c:pt idx="24">
                  <c:v>0.82299999999999995</c:v>
                </c:pt>
                <c:pt idx="25">
                  <c:v>0.83399999999999996</c:v>
                </c:pt>
                <c:pt idx="26">
                  <c:v>0.84199999999999997</c:v>
                </c:pt>
                <c:pt idx="27">
                  <c:v>0.85599999999999998</c:v>
                </c:pt>
                <c:pt idx="28">
                  <c:v>0.86299999999999999</c:v>
                </c:pt>
                <c:pt idx="29">
                  <c:v>0.871</c:v>
                </c:pt>
                <c:pt idx="30">
                  <c:v>0.88100000000000001</c:v>
                </c:pt>
                <c:pt idx="31">
                  <c:v>0.89100000000000001</c:v>
                </c:pt>
                <c:pt idx="32">
                  <c:v>0.90400000000000003</c:v>
                </c:pt>
                <c:pt idx="33">
                  <c:v>0.92200000000000004</c:v>
                </c:pt>
                <c:pt idx="34">
                  <c:v>0.92600000000000005</c:v>
                </c:pt>
                <c:pt idx="35">
                  <c:v>0.94599999999999995</c:v>
                </c:pt>
                <c:pt idx="36">
                  <c:v>0.95099999999999996</c:v>
                </c:pt>
                <c:pt idx="37">
                  <c:v>0.96099999999999997</c:v>
                </c:pt>
                <c:pt idx="38">
                  <c:v>0.97399999999999998</c:v>
                </c:pt>
                <c:pt idx="39">
                  <c:v>0.98499999999999999</c:v>
                </c:pt>
                <c:pt idx="40">
                  <c:v>0.996</c:v>
                </c:pt>
                <c:pt idx="41">
                  <c:v>1.0049999999999999</c:v>
                </c:pt>
                <c:pt idx="42">
                  <c:v>1.0169999999999999</c:v>
                </c:pt>
                <c:pt idx="43">
                  <c:v>1.024</c:v>
                </c:pt>
                <c:pt idx="44">
                  <c:v>1.032</c:v>
                </c:pt>
                <c:pt idx="45">
                  <c:v>1.03</c:v>
                </c:pt>
                <c:pt idx="46">
                  <c:v>1.0389999999999999</c:v>
                </c:pt>
                <c:pt idx="47">
                  <c:v>1.046</c:v>
                </c:pt>
                <c:pt idx="48">
                  <c:v>1.052</c:v>
                </c:pt>
                <c:pt idx="49">
                  <c:v>1.0580000000000001</c:v>
                </c:pt>
                <c:pt idx="50">
                  <c:v>1.075</c:v>
                </c:pt>
                <c:pt idx="51">
                  <c:v>1.081</c:v>
                </c:pt>
                <c:pt idx="52">
                  <c:v>1.0820000000000001</c:v>
                </c:pt>
                <c:pt idx="53">
                  <c:v>1.087</c:v>
                </c:pt>
                <c:pt idx="54">
                  <c:v>1.0920000000000001</c:v>
                </c:pt>
                <c:pt idx="55">
                  <c:v>1.099</c:v>
                </c:pt>
                <c:pt idx="56">
                  <c:v>1.1020000000000001</c:v>
                </c:pt>
                <c:pt idx="57">
                  <c:v>1.1060000000000001</c:v>
                </c:pt>
                <c:pt idx="58">
                  <c:v>1.1160000000000001</c:v>
                </c:pt>
                <c:pt idx="59">
                  <c:v>1.1240000000000001</c:v>
                </c:pt>
                <c:pt idx="60">
                  <c:v>1.1299999999999999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E99-4D6D-9473-DF282E56BCA4}"/>
            </c:ext>
          </c:extLst>
        </c:ser>
        <c:ser>
          <c:idx val="3"/>
          <c:order val="3"/>
          <c:tx>
            <c:strRef>
              <c:f>'Flourometric HAT Assays'!$Y$3</c:f>
              <c:strCache>
                <c:ptCount val="1"/>
                <c:pt idx="0">
                  <c:v>Prop-coA (0.001 mM)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'Flourometric HAT Assays'!$A$4:$A$64</c:f>
              <c:numCache>
                <c:formatCode>h:mm:ss</c:formatCode>
                <c:ptCount val="61"/>
                <c:pt idx="0">
                  <c:v>0</c:v>
                </c:pt>
                <c:pt idx="1">
                  <c:v>1.3888888888888889E-3</c:v>
                </c:pt>
                <c:pt idx="2">
                  <c:v>2.7777777777777779E-3</c:v>
                </c:pt>
                <c:pt idx="3">
                  <c:v>4.1666666666666666E-3</c:v>
                </c:pt>
                <c:pt idx="4">
                  <c:v>5.5555555555555558E-3</c:v>
                </c:pt>
                <c:pt idx="5">
                  <c:v>6.9444444444444441E-3</c:v>
                </c:pt>
                <c:pt idx="6">
                  <c:v>8.3333333333333332E-3</c:v>
                </c:pt>
                <c:pt idx="7">
                  <c:v>9.7222222222222224E-3</c:v>
                </c:pt>
                <c:pt idx="8">
                  <c:v>1.1111111111111112E-2</c:v>
                </c:pt>
                <c:pt idx="9">
                  <c:v>1.2499999999999999E-2</c:v>
                </c:pt>
                <c:pt idx="10">
                  <c:v>1.3888888888888888E-2</c:v>
                </c:pt>
                <c:pt idx="11">
                  <c:v>1.5277777777777777E-2</c:v>
                </c:pt>
                <c:pt idx="12">
                  <c:v>1.6666666666666666E-2</c:v>
                </c:pt>
                <c:pt idx="13">
                  <c:v>1.8055555555555557E-2</c:v>
                </c:pt>
                <c:pt idx="14">
                  <c:v>1.9444444444444445E-2</c:v>
                </c:pt>
                <c:pt idx="15">
                  <c:v>2.0833333333333332E-2</c:v>
                </c:pt>
                <c:pt idx="16">
                  <c:v>2.2222222222222223E-2</c:v>
                </c:pt>
                <c:pt idx="17">
                  <c:v>2.361111111111111E-2</c:v>
                </c:pt>
                <c:pt idx="18">
                  <c:v>2.4999999999999998E-2</c:v>
                </c:pt>
                <c:pt idx="19">
                  <c:v>2.6388888888888889E-2</c:v>
                </c:pt>
                <c:pt idx="20">
                  <c:v>2.7777777777777776E-2</c:v>
                </c:pt>
                <c:pt idx="21">
                  <c:v>2.9166666666666664E-2</c:v>
                </c:pt>
                <c:pt idx="22">
                  <c:v>3.0555555555555555E-2</c:v>
                </c:pt>
                <c:pt idx="23">
                  <c:v>3.1944444444444449E-2</c:v>
                </c:pt>
                <c:pt idx="24">
                  <c:v>3.3333333333333333E-2</c:v>
                </c:pt>
                <c:pt idx="25">
                  <c:v>3.4722222222222224E-2</c:v>
                </c:pt>
                <c:pt idx="26">
                  <c:v>3.6111111111111115E-2</c:v>
                </c:pt>
                <c:pt idx="27">
                  <c:v>3.7499999999999999E-2</c:v>
                </c:pt>
                <c:pt idx="28">
                  <c:v>3.888888888888889E-2</c:v>
                </c:pt>
                <c:pt idx="29">
                  <c:v>4.027777777777778E-2</c:v>
                </c:pt>
                <c:pt idx="30">
                  <c:v>4.1666666666666664E-2</c:v>
                </c:pt>
                <c:pt idx="31">
                  <c:v>4.3055555555555562E-2</c:v>
                </c:pt>
                <c:pt idx="32">
                  <c:v>4.4444444444444446E-2</c:v>
                </c:pt>
                <c:pt idx="33">
                  <c:v>4.5833333333333337E-2</c:v>
                </c:pt>
                <c:pt idx="34">
                  <c:v>4.7222222222222221E-2</c:v>
                </c:pt>
                <c:pt idx="35">
                  <c:v>4.8611111111111112E-2</c:v>
                </c:pt>
                <c:pt idx="36">
                  <c:v>4.9999999999999996E-2</c:v>
                </c:pt>
                <c:pt idx="37">
                  <c:v>5.1388888888888894E-2</c:v>
                </c:pt>
                <c:pt idx="38">
                  <c:v>5.2777777777777778E-2</c:v>
                </c:pt>
                <c:pt idx="39">
                  <c:v>5.4166666666666669E-2</c:v>
                </c:pt>
                <c:pt idx="40">
                  <c:v>5.5555555555555552E-2</c:v>
                </c:pt>
                <c:pt idx="41">
                  <c:v>5.6944444444444443E-2</c:v>
                </c:pt>
                <c:pt idx="42">
                  <c:v>5.8333333333333327E-2</c:v>
                </c:pt>
                <c:pt idx="43">
                  <c:v>5.9722222222222225E-2</c:v>
                </c:pt>
                <c:pt idx="44">
                  <c:v>6.1111111111111116E-2</c:v>
                </c:pt>
                <c:pt idx="45">
                  <c:v>6.25E-2</c:v>
                </c:pt>
                <c:pt idx="46">
                  <c:v>6.3888888888888884E-2</c:v>
                </c:pt>
                <c:pt idx="47">
                  <c:v>6.5277777777777782E-2</c:v>
                </c:pt>
                <c:pt idx="48">
                  <c:v>6.6666666666666666E-2</c:v>
                </c:pt>
                <c:pt idx="49">
                  <c:v>6.805555555555555E-2</c:v>
                </c:pt>
                <c:pt idx="50">
                  <c:v>6.9444444444444434E-2</c:v>
                </c:pt>
                <c:pt idx="51">
                  <c:v>7.0833333333333331E-2</c:v>
                </c:pt>
                <c:pt idx="52">
                  <c:v>7.2222222222222229E-2</c:v>
                </c:pt>
                <c:pt idx="53">
                  <c:v>7.3611111111111113E-2</c:v>
                </c:pt>
                <c:pt idx="54">
                  <c:v>7.4999999999999997E-2</c:v>
                </c:pt>
                <c:pt idx="55">
                  <c:v>7.6388888888888895E-2</c:v>
                </c:pt>
                <c:pt idx="56">
                  <c:v>7.7777777777777779E-2</c:v>
                </c:pt>
                <c:pt idx="57">
                  <c:v>7.9166666666666663E-2</c:v>
                </c:pt>
                <c:pt idx="58">
                  <c:v>8.0555555555555561E-2</c:v>
                </c:pt>
                <c:pt idx="59">
                  <c:v>8.1944444444444445E-2</c:v>
                </c:pt>
                <c:pt idx="60">
                  <c:v>8.3333333333333329E-2</c:v>
                </c:pt>
              </c:numCache>
            </c:numRef>
          </c:xVal>
          <c:yVal>
            <c:numRef>
              <c:f>'Flourometric HAT Assays'!$Y$4:$Y$64</c:f>
              <c:numCache>
                <c:formatCode>General</c:formatCode>
                <c:ptCount val="61"/>
                <c:pt idx="0">
                  <c:v>0.29549999999999998</c:v>
                </c:pt>
                <c:pt idx="1">
                  <c:v>0.30599999999999999</c:v>
                </c:pt>
                <c:pt idx="2">
                  <c:v>0.32600000000000001</c:v>
                </c:pt>
                <c:pt idx="3">
                  <c:v>0.35099999999999998</c:v>
                </c:pt>
                <c:pt idx="4">
                  <c:v>0.377</c:v>
                </c:pt>
                <c:pt idx="5">
                  <c:v>0.40300000000000002</c:v>
                </c:pt>
                <c:pt idx="6">
                  <c:v>0.42799999999999999</c:v>
                </c:pt>
                <c:pt idx="7">
                  <c:v>0.45</c:v>
                </c:pt>
                <c:pt idx="8">
                  <c:v>0.47099999999999997</c:v>
                </c:pt>
                <c:pt idx="9">
                  <c:v>0.48699999999999999</c:v>
                </c:pt>
                <c:pt idx="10">
                  <c:v>0.50700000000000001</c:v>
                </c:pt>
                <c:pt idx="11">
                  <c:v>0.52</c:v>
                </c:pt>
                <c:pt idx="12">
                  <c:v>0.54</c:v>
                </c:pt>
                <c:pt idx="13">
                  <c:v>0.55600000000000005</c:v>
                </c:pt>
                <c:pt idx="14">
                  <c:v>0.57099999999999995</c:v>
                </c:pt>
                <c:pt idx="15">
                  <c:v>0.58099999999999996</c:v>
                </c:pt>
                <c:pt idx="16">
                  <c:v>0.59299999999999997</c:v>
                </c:pt>
                <c:pt idx="17">
                  <c:v>0.60099999999999998</c:v>
                </c:pt>
                <c:pt idx="18">
                  <c:v>0.61699999999999999</c:v>
                </c:pt>
                <c:pt idx="19">
                  <c:v>0.629</c:v>
                </c:pt>
                <c:pt idx="20">
                  <c:v>0.63600000000000001</c:v>
                </c:pt>
                <c:pt idx="21">
                  <c:v>0.65</c:v>
                </c:pt>
                <c:pt idx="22">
                  <c:v>0.66</c:v>
                </c:pt>
                <c:pt idx="23">
                  <c:v>0.67200000000000004</c:v>
                </c:pt>
                <c:pt idx="24">
                  <c:v>0.67900000000000005</c:v>
                </c:pt>
                <c:pt idx="25">
                  <c:v>0.69099999999999995</c:v>
                </c:pt>
                <c:pt idx="26">
                  <c:v>0.70799999999999996</c:v>
                </c:pt>
                <c:pt idx="27">
                  <c:v>0.71299999999999997</c:v>
                </c:pt>
                <c:pt idx="28">
                  <c:v>0.72099999999999997</c:v>
                </c:pt>
                <c:pt idx="29">
                  <c:v>0.73499999999999999</c:v>
                </c:pt>
                <c:pt idx="30">
                  <c:v>0.73799999999999999</c:v>
                </c:pt>
                <c:pt idx="31">
                  <c:v>0.746</c:v>
                </c:pt>
                <c:pt idx="32">
                  <c:v>0.753</c:v>
                </c:pt>
                <c:pt idx="33">
                  <c:v>0.76600000000000001</c:v>
                </c:pt>
                <c:pt idx="34">
                  <c:v>0.77200000000000002</c:v>
                </c:pt>
                <c:pt idx="35">
                  <c:v>0.78400000000000003</c:v>
                </c:pt>
                <c:pt idx="36">
                  <c:v>0.79600000000000004</c:v>
                </c:pt>
                <c:pt idx="37">
                  <c:v>0.80100000000000005</c:v>
                </c:pt>
                <c:pt idx="38">
                  <c:v>0.80400000000000005</c:v>
                </c:pt>
                <c:pt idx="39">
                  <c:v>0.81599999999999995</c:v>
                </c:pt>
                <c:pt idx="40">
                  <c:v>0.82399999999999995</c:v>
                </c:pt>
                <c:pt idx="41">
                  <c:v>0.83099999999999996</c:v>
                </c:pt>
                <c:pt idx="42">
                  <c:v>0.83799999999999997</c:v>
                </c:pt>
                <c:pt idx="43">
                  <c:v>0.84599999999999997</c:v>
                </c:pt>
                <c:pt idx="44">
                  <c:v>0.85399999999999998</c:v>
                </c:pt>
                <c:pt idx="45">
                  <c:v>0.86699999999999999</c:v>
                </c:pt>
                <c:pt idx="46">
                  <c:v>0.87</c:v>
                </c:pt>
                <c:pt idx="47">
                  <c:v>0.873</c:v>
                </c:pt>
                <c:pt idx="48">
                  <c:v>0.88200000000000001</c:v>
                </c:pt>
                <c:pt idx="49">
                  <c:v>0.89300000000000002</c:v>
                </c:pt>
                <c:pt idx="50">
                  <c:v>0.89800000000000002</c:v>
                </c:pt>
                <c:pt idx="51">
                  <c:v>0.90300000000000002</c:v>
                </c:pt>
                <c:pt idx="52">
                  <c:v>0.91</c:v>
                </c:pt>
                <c:pt idx="53">
                  <c:v>0.91600000000000004</c:v>
                </c:pt>
                <c:pt idx="54">
                  <c:v>0.92600000000000005</c:v>
                </c:pt>
                <c:pt idx="55">
                  <c:v>0.93300000000000005</c:v>
                </c:pt>
                <c:pt idx="56">
                  <c:v>0.94199999999999995</c:v>
                </c:pt>
                <c:pt idx="57">
                  <c:v>0.95099999999999996</c:v>
                </c:pt>
                <c:pt idx="58">
                  <c:v>0.95799999999999996</c:v>
                </c:pt>
                <c:pt idx="59">
                  <c:v>0.96299999999999997</c:v>
                </c:pt>
                <c:pt idx="60">
                  <c:v>0.96699999999999997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E99-4D6D-9473-DF282E56B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0714543"/>
        <c:axId val="2040080383"/>
      </c:scatterChart>
      <c:valAx>
        <c:axId val="20307145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Myriad Pro" panose="020B0503030403020204" pitchFamily="34" charset="0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Myriad Pro" panose="020B0503030403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yriad Pro" panose="020B0503030403020204" pitchFamily="34" charset="0"/>
                <a:ea typeface="+mn-ea"/>
                <a:cs typeface="+mn-cs"/>
              </a:defRPr>
            </a:pPr>
            <a:endParaRPr lang="en-US"/>
          </a:p>
        </c:txPr>
        <c:crossAx val="2040080383"/>
        <c:crosses val="autoZero"/>
        <c:crossBetween val="midCat"/>
      </c:valAx>
      <c:valAx>
        <c:axId val="2040080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Myriad Pro" panose="020B0503030403020204" pitchFamily="34" charset="0"/>
                    <a:ea typeface="+mn-ea"/>
                    <a:cs typeface="+mn-cs"/>
                  </a:defRPr>
                </a:pPr>
                <a:r>
                  <a:rPr lang="en-US"/>
                  <a:t>Absorbance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Myriad Pro" panose="020B0503030403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yriad Pro" panose="020B0503030403020204" pitchFamily="34" charset="0"/>
                <a:ea typeface="+mn-ea"/>
                <a:cs typeface="+mn-cs"/>
              </a:defRPr>
            </a:pPr>
            <a:endParaRPr lang="en-US"/>
          </a:p>
        </c:txPr>
        <c:crossAx val="20307145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yriad Pro" panose="020B05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Acetyl-CoA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linear"/>
            <c:intercept val="0"/>
            <c:dispRSqr val="0"/>
            <c:dispEq val="0"/>
          </c:trendline>
          <c:errBars>
            <c:errDir val="y"/>
            <c:errBarType val="both"/>
            <c:errValType val="cust"/>
            <c:noEndCap val="0"/>
            <c:plus>
              <c:numRef>
                <c:f>'p300 autoacylation'!$R$9:$R$13</c:f>
                <c:numCache>
                  <c:formatCode>General</c:formatCode>
                  <c:ptCount val="5"/>
                  <c:pt idx="0">
                    <c:v>0.13348201035183915</c:v>
                  </c:pt>
                  <c:pt idx="1">
                    <c:v>0.14434973974410265</c:v>
                  </c:pt>
                  <c:pt idx="2">
                    <c:v>0.20101480228815297</c:v>
                  </c:pt>
                  <c:pt idx="3">
                    <c:v>0.30590858185971542</c:v>
                  </c:pt>
                  <c:pt idx="4">
                    <c:v>0.44107347366213068</c:v>
                  </c:pt>
                </c:numCache>
              </c:numRef>
            </c:plus>
            <c:minus>
              <c:numRef>
                <c:f>'p300 autoacylation'!$R$9:$R$13</c:f>
                <c:numCache>
                  <c:formatCode>General</c:formatCode>
                  <c:ptCount val="5"/>
                  <c:pt idx="0">
                    <c:v>0.13348201035183915</c:v>
                  </c:pt>
                  <c:pt idx="1">
                    <c:v>0.14434973974410265</c:v>
                  </c:pt>
                  <c:pt idx="2">
                    <c:v>0.20101480228815297</c:v>
                  </c:pt>
                  <c:pt idx="3">
                    <c:v>0.30590858185971542</c:v>
                  </c:pt>
                  <c:pt idx="4">
                    <c:v>0.44107347366213068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'p300 autoacylation'!$Q$16:$Q$20</c:f>
              <c:numCache>
                <c:formatCode>General</c:formatCode>
                <c:ptCount val="5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</c:numCache>
            </c:numRef>
          </c:xVal>
          <c:yVal>
            <c:numRef>
              <c:f>'p300 autoacylation'!$R$16:$R$20</c:f>
              <c:numCache>
                <c:formatCode>0.00</c:formatCode>
                <c:ptCount val="5"/>
                <c:pt idx="0">
                  <c:v>0</c:v>
                </c:pt>
                <c:pt idx="1">
                  <c:v>0.56596235159073016</c:v>
                </c:pt>
                <c:pt idx="2">
                  <c:v>1.0444836509643161</c:v>
                </c:pt>
                <c:pt idx="3">
                  <c:v>1.493322608105381</c:v>
                </c:pt>
                <c:pt idx="4">
                  <c:v>1.7471805160977303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A1-47CA-9C69-4553C3B3F732}"/>
            </c:ext>
          </c:extLst>
        </c:ser>
        <c:ser>
          <c:idx val="1"/>
          <c:order val="1"/>
          <c:tx>
            <c:v>Propionyl-CoA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olid"/>
              </a:ln>
              <a:effectLst/>
            </c:spPr>
            <c:trendlineType val="linear"/>
            <c:intercept val="0"/>
            <c:dispRSqr val="0"/>
            <c:dispEq val="0"/>
          </c:trendline>
          <c:errBars>
            <c:errDir val="y"/>
            <c:errBarType val="both"/>
            <c:errValType val="cust"/>
            <c:noEndCap val="0"/>
            <c:plus>
              <c:numRef>
                <c:f>'p300 autoacylation'!$S$9:$S$13</c:f>
                <c:numCache>
                  <c:formatCode>General</c:formatCode>
                  <c:ptCount val="5"/>
                  <c:pt idx="0">
                    <c:v>0.14532072345476618</c:v>
                  </c:pt>
                  <c:pt idx="1">
                    <c:v>2.3171459717800685E-2</c:v>
                  </c:pt>
                  <c:pt idx="2">
                    <c:v>0.13258103239529145</c:v>
                  </c:pt>
                  <c:pt idx="3">
                    <c:v>0.19253020833273968</c:v>
                  </c:pt>
                  <c:pt idx="4">
                    <c:v>0.35454510950322049</c:v>
                  </c:pt>
                </c:numCache>
              </c:numRef>
            </c:plus>
            <c:minus>
              <c:numRef>
                <c:f>'p300 autoacylation'!$S$9:$S$13</c:f>
                <c:numCache>
                  <c:formatCode>General</c:formatCode>
                  <c:ptCount val="5"/>
                  <c:pt idx="0">
                    <c:v>0.14532072345476618</c:v>
                  </c:pt>
                  <c:pt idx="1">
                    <c:v>2.3171459717800685E-2</c:v>
                  </c:pt>
                  <c:pt idx="2">
                    <c:v>0.13258103239529145</c:v>
                  </c:pt>
                  <c:pt idx="3">
                    <c:v>0.19253020833273968</c:v>
                  </c:pt>
                  <c:pt idx="4">
                    <c:v>0.35454510950322049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'p300 autoacylation'!$Q$16:$Q$20</c:f>
              <c:numCache>
                <c:formatCode>General</c:formatCode>
                <c:ptCount val="5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</c:numCache>
            </c:numRef>
          </c:xVal>
          <c:yVal>
            <c:numRef>
              <c:f>'p300 autoacylation'!$S$16:$S$20</c:f>
              <c:numCache>
                <c:formatCode>0.00</c:formatCode>
                <c:ptCount val="5"/>
                <c:pt idx="0">
                  <c:v>0</c:v>
                </c:pt>
                <c:pt idx="1">
                  <c:v>0.36582361002627561</c:v>
                </c:pt>
                <c:pt idx="2">
                  <c:v>0.74268137806842394</c:v>
                </c:pt>
                <c:pt idx="3">
                  <c:v>1.1728309190428061</c:v>
                </c:pt>
                <c:pt idx="4">
                  <c:v>1.6130928210289071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FA1-47CA-9C69-4553C3B3F732}"/>
            </c:ext>
          </c:extLst>
        </c:ser>
        <c:ser>
          <c:idx val="2"/>
          <c:order val="2"/>
          <c:tx>
            <c:v>Butyryl-CoA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olid"/>
              </a:ln>
              <a:effectLst/>
            </c:spPr>
            <c:trendlineType val="linear"/>
            <c:intercept val="0"/>
            <c:dispRSqr val="0"/>
            <c:dispEq val="0"/>
          </c:trendline>
          <c:errBars>
            <c:errDir val="y"/>
            <c:errBarType val="both"/>
            <c:errValType val="cust"/>
            <c:noEndCap val="0"/>
            <c:plus>
              <c:numRef>
                <c:f>'p300 autoacylation'!$T$9:$T$13</c:f>
                <c:numCache>
                  <c:formatCode>General</c:formatCode>
                  <c:ptCount val="5"/>
                  <c:pt idx="0">
                    <c:v>2.7961196946945148E-2</c:v>
                  </c:pt>
                  <c:pt idx="1">
                    <c:v>9.2750312652581712E-2</c:v>
                  </c:pt>
                  <c:pt idx="2">
                    <c:v>0.11631004680605588</c:v>
                  </c:pt>
                  <c:pt idx="3">
                    <c:v>0.23770568563512462</c:v>
                  </c:pt>
                  <c:pt idx="4">
                    <c:v>0.76992773184336616</c:v>
                  </c:pt>
                </c:numCache>
              </c:numRef>
            </c:plus>
            <c:minus>
              <c:numRef>
                <c:f>'p300 autoacylation'!$T$9:$T$13</c:f>
                <c:numCache>
                  <c:formatCode>General</c:formatCode>
                  <c:ptCount val="5"/>
                  <c:pt idx="0">
                    <c:v>2.7961196946945148E-2</c:v>
                  </c:pt>
                  <c:pt idx="1">
                    <c:v>9.2750312652581712E-2</c:v>
                  </c:pt>
                  <c:pt idx="2">
                    <c:v>0.11631004680605588</c:v>
                  </c:pt>
                  <c:pt idx="3">
                    <c:v>0.23770568563512462</c:v>
                  </c:pt>
                  <c:pt idx="4">
                    <c:v>0.76992773184336616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'p300 autoacylation'!$Q$16:$Q$20</c:f>
              <c:numCache>
                <c:formatCode>General</c:formatCode>
                <c:ptCount val="5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</c:numCache>
            </c:numRef>
          </c:xVal>
          <c:yVal>
            <c:numRef>
              <c:f>'p300 autoacylation'!$T$16:$T$20</c:f>
              <c:numCache>
                <c:formatCode>0.00</c:formatCode>
                <c:ptCount val="5"/>
                <c:pt idx="0">
                  <c:v>0</c:v>
                </c:pt>
                <c:pt idx="1">
                  <c:v>0.13507053252582735</c:v>
                </c:pt>
                <c:pt idx="2">
                  <c:v>0.52467845479579167</c:v>
                </c:pt>
                <c:pt idx="3">
                  <c:v>0.98628954783636336</c:v>
                </c:pt>
                <c:pt idx="4">
                  <c:v>1.8705844067705744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FA1-47CA-9C69-4553C3B3F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1188112"/>
        <c:axId val="1143280064"/>
      </c:scatterChart>
      <c:valAx>
        <c:axId val="1241188112"/>
        <c:scaling>
          <c:orientation val="minMax"/>
          <c:min val="-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(minutes)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3280064"/>
        <c:crosses val="autoZero"/>
        <c:crossBetween val="midCat"/>
      </c:valAx>
      <c:valAx>
        <c:axId val="1143280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Normalized signal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1188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H3K27ac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'Western HAT Assays'!$S$1</c:f>
              <c:strCache>
                <c:ptCount val="1"/>
                <c:pt idx="0">
                  <c:v>Untreated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'Western HAT Assays'!$R$2:$R$5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</c:numCache>
            </c:numRef>
          </c:cat>
          <c:val>
            <c:numRef>
              <c:f>'Western HAT Assays'!$S$2:$S$5</c:f>
              <c:numCache>
                <c:formatCode>0.0</c:formatCode>
                <c:ptCount val="4"/>
                <c:pt idx="0">
                  <c:v>0</c:v>
                </c:pt>
                <c:pt idx="1">
                  <c:v>0.67357808907738281</c:v>
                </c:pt>
                <c:pt idx="2">
                  <c:v>1.7827162298816983</c:v>
                </c:pt>
                <c:pt idx="3">
                  <c:v>0.38906443192746387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6C-4D35-AB0B-0DA84BDC7070}"/>
            </c:ext>
          </c:extLst>
        </c:ser>
        <c:ser>
          <c:idx val="1"/>
          <c:order val="1"/>
          <c:tx>
            <c:strRef>
              <c:f>'Western HAT Assays'!$T$1</c:f>
              <c:strCache>
                <c:ptCount val="1"/>
                <c:pt idx="0">
                  <c:v>Acetyl-CoA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'Western HAT Assays'!$R$2:$R$5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</c:numCache>
            </c:numRef>
          </c:cat>
          <c:val>
            <c:numRef>
              <c:f>'Western HAT Assays'!$T$2:$T$5</c:f>
              <c:numCache>
                <c:formatCode>0.0</c:formatCode>
                <c:ptCount val="4"/>
                <c:pt idx="0">
                  <c:v>0</c:v>
                </c:pt>
                <c:pt idx="1">
                  <c:v>2.8761662425784564</c:v>
                </c:pt>
                <c:pt idx="2">
                  <c:v>5.8975337639459777</c:v>
                </c:pt>
                <c:pt idx="3">
                  <c:v>5.878750221906623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6C-4D35-AB0B-0DA84BDC7070}"/>
            </c:ext>
          </c:extLst>
        </c:ser>
        <c:ser>
          <c:idx val="2"/>
          <c:order val="2"/>
          <c:tx>
            <c:strRef>
              <c:f>'Western HAT Assays'!$U$1</c:f>
              <c:strCache>
                <c:ptCount val="1"/>
                <c:pt idx="0">
                  <c:v>Propionyl-CoA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'Western HAT Assays'!$R$2:$R$5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</c:numCache>
            </c:numRef>
          </c:cat>
          <c:val>
            <c:numRef>
              <c:f>'Western HAT Assays'!$U$2:$U$5</c:f>
              <c:numCache>
                <c:formatCode>0.0</c:formatCode>
                <c:ptCount val="4"/>
                <c:pt idx="0">
                  <c:v>0</c:v>
                </c:pt>
                <c:pt idx="1">
                  <c:v>2.056094929881338</c:v>
                </c:pt>
                <c:pt idx="2">
                  <c:v>3.3659461509290871</c:v>
                </c:pt>
                <c:pt idx="3">
                  <c:v>3.2919020715630882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6C-4D35-AB0B-0DA84BDC7070}"/>
            </c:ext>
          </c:extLst>
        </c:ser>
        <c:ser>
          <c:idx val="3"/>
          <c:order val="3"/>
          <c:tx>
            <c:strRef>
              <c:f>'Western HAT Assays'!$V$1</c:f>
              <c:strCache>
                <c:ptCount val="1"/>
                <c:pt idx="0">
                  <c:v>Butyryl-CoA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'Western HAT Assays'!$R$2:$R$5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</c:numCache>
            </c:numRef>
          </c:cat>
          <c:val>
            <c:numRef>
              <c:f>'Western HAT Assays'!$V$2:$V$5</c:f>
              <c:numCache>
                <c:formatCode>0.0</c:formatCode>
                <c:ptCount val="4"/>
                <c:pt idx="0">
                  <c:v>0</c:v>
                </c:pt>
                <c:pt idx="1">
                  <c:v>2.7124804028694935</c:v>
                </c:pt>
                <c:pt idx="2">
                  <c:v>5.1228878648233476</c:v>
                </c:pt>
                <c:pt idx="3">
                  <c:v>6.6646521115056263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6C-4D35-AB0B-0DA84BDC7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9879968"/>
        <c:axId val="1204984544"/>
      </c:lineChart>
      <c:catAx>
        <c:axId val="12598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Minutes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4984544"/>
        <c:crosses val="autoZero"/>
        <c:auto val="1"/>
        <c:lblAlgn val="ctr"/>
        <c:lblOffset val="100"/>
        <c:noMultiLvlLbl val="0"/>
      </c:catAx>
      <c:valAx>
        <c:axId val="1204984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K27ac/H3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9879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pan acetyl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'Western HAT Assays'!$S$127</c:f>
              <c:strCache>
                <c:ptCount val="1"/>
                <c:pt idx="0">
                  <c:v>Untreated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'Western HAT Assays'!$R$128:$R$131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</c:numCache>
            </c:numRef>
          </c:cat>
          <c:val>
            <c:numRef>
              <c:f>'Western HAT Assays'!$S$128:$S$131</c:f>
              <c:numCache>
                <c:formatCode>0.0</c:formatCode>
                <c:ptCount val="4"/>
                <c:pt idx="0">
                  <c:v>0</c:v>
                </c:pt>
                <c:pt idx="1">
                  <c:v>3.9397963700752534</c:v>
                </c:pt>
                <c:pt idx="2">
                  <c:v>8.2109482559060378</c:v>
                </c:pt>
                <c:pt idx="3">
                  <c:v>8.3114438796537993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6-4D56-91E7-4A243E1C0B50}"/>
            </c:ext>
          </c:extLst>
        </c:ser>
        <c:ser>
          <c:idx val="1"/>
          <c:order val="1"/>
          <c:tx>
            <c:strRef>
              <c:f>'Western HAT Assays'!$T$127</c:f>
              <c:strCache>
                <c:ptCount val="1"/>
                <c:pt idx="0">
                  <c:v>Acetyl-CoA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'Western HAT Assays'!$R$128:$R$131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</c:numCache>
            </c:numRef>
          </c:cat>
          <c:val>
            <c:numRef>
              <c:f>'Western HAT Assays'!$T$128:$T$131</c:f>
              <c:numCache>
                <c:formatCode>0.0</c:formatCode>
                <c:ptCount val="4"/>
                <c:pt idx="0">
                  <c:v>0</c:v>
                </c:pt>
                <c:pt idx="1">
                  <c:v>7.4532089341249659</c:v>
                </c:pt>
                <c:pt idx="2">
                  <c:v>13.430416911332941</c:v>
                </c:pt>
                <c:pt idx="3">
                  <c:v>16.603941061601279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6-4D56-91E7-4A243E1C0B50}"/>
            </c:ext>
          </c:extLst>
        </c:ser>
        <c:ser>
          <c:idx val="2"/>
          <c:order val="2"/>
          <c:tx>
            <c:strRef>
              <c:f>'Western HAT Assays'!$U$127</c:f>
              <c:strCache>
                <c:ptCount val="1"/>
                <c:pt idx="0">
                  <c:v>Propionyl-CoA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'Western HAT Assays'!$R$128:$R$131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</c:numCache>
            </c:numRef>
          </c:cat>
          <c:val>
            <c:numRef>
              <c:f>'Western HAT Assays'!$U$128:$U$131</c:f>
              <c:numCache>
                <c:formatCode>0.0</c:formatCode>
                <c:ptCount val="4"/>
                <c:pt idx="0">
                  <c:v>0</c:v>
                </c:pt>
                <c:pt idx="1">
                  <c:v>7.3746853649766262</c:v>
                </c:pt>
                <c:pt idx="2">
                  <c:v>10.709012767033245</c:v>
                </c:pt>
                <c:pt idx="3">
                  <c:v>15.340238543628375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6-4D56-91E7-4A243E1C0B50}"/>
            </c:ext>
          </c:extLst>
        </c:ser>
        <c:ser>
          <c:idx val="3"/>
          <c:order val="3"/>
          <c:tx>
            <c:strRef>
              <c:f>'Western HAT Assays'!$V$127</c:f>
              <c:strCache>
                <c:ptCount val="1"/>
                <c:pt idx="0">
                  <c:v>Butyryl-CoA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'Western HAT Assays'!$R$128:$R$131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</c:numCache>
            </c:numRef>
          </c:cat>
          <c:val>
            <c:numRef>
              <c:f>'Western HAT Assays'!$V$128:$V$131</c:f>
              <c:numCache>
                <c:formatCode>0.0</c:formatCode>
                <c:ptCount val="4"/>
                <c:pt idx="0">
                  <c:v>0</c:v>
                </c:pt>
                <c:pt idx="1">
                  <c:v>9.1629056012162113</c:v>
                </c:pt>
                <c:pt idx="2">
                  <c:v>14.319508448540704</c:v>
                </c:pt>
                <c:pt idx="3">
                  <c:v>20.040039283825642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56-4D56-91E7-4A243E1C0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9879968"/>
        <c:axId val="1204984544"/>
      </c:lineChart>
      <c:catAx>
        <c:axId val="12598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Minutes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4984544"/>
        <c:crosses val="autoZero"/>
        <c:auto val="1"/>
        <c:lblAlgn val="ctr"/>
        <c:lblOffset val="100"/>
        <c:noMultiLvlLbl val="0"/>
      </c:catAx>
      <c:valAx>
        <c:axId val="1204984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K27ac/H3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9879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K18ac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'Western HAT Assays'!$S$127</c:f>
              <c:strCache>
                <c:ptCount val="1"/>
                <c:pt idx="0">
                  <c:v>Untreated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'Western HAT Assays'!$R$74:$R$77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</c:numCache>
            </c:numRef>
          </c:cat>
          <c:val>
            <c:numRef>
              <c:f>'Western HAT Assays'!$S$74:$S$77</c:f>
              <c:numCache>
                <c:formatCode>0.0</c:formatCode>
                <c:ptCount val="4"/>
                <c:pt idx="0">
                  <c:v>0</c:v>
                </c:pt>
                <c:pt idx="1">
                  <c:v>0.52214913557249965</c:v>
                </c:pt>
                <c:pt idx="2">
                  <c:v>1.9800740418118465</c:v>
                </c:pt>
                <c:pt idx="3">
                  <c:v>0.86449864498644935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B5-4335-A82C-D5B814DD4431}"/>
            </c:ext>
          </c:extLst>
        </c:ser>
        <c:ser>
          <c:idx val="1"/>
          <c:order val="1"/>
          <c:tx>
            <c:strRef>
              <c:f>'Western HAT Assays'!$T$127</c:f>
              <c:strCache>
                <c:ptCount val="1"/>
                <c:pt idx="0">
                  <c:v>Acetyl-CoA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'Western HAT Assays'!$R$74:$R$77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</c:numCache>
            </c:numRef>
          </c:cat>
          <c:val>
            <c:numRef>
              <c:f>'Western HAT Assays'!$T$74:$T$77</c:f>
              <c:numCache>
                <c:formatCode>0.0</c:formatCode>
                <c:ptCount val="4"/>
                <c:pt idx="0">
                  <c:v>0</c:v>
                </c:pt>
                <c:pt idx="1">
                  <c:v>2.8704426159738983</c:v>
                </c:pt>
                <c:pt idx="2">
                  <c:v>6.7051557465091314</c:v>
                </c:pt>
                <c:pt idx="3">
                  <c:v>7.590643274853802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B5-4335-A82C-D5B814DD4431}"/>
            </c:ext>
          </c:extLst>
        </c:ser>
        <c:ser>
          <c:idx val="2"/>
          <c:order val="2"/>
          <c:tx>
            <c:strRef>
              <c:f>'Western HAT Assays'!$U$127</c:f>
              <c:strCache>
                <c:ptCount val="1"/>
                <c:pt idx="0">
                  <c:v>Propionyl-CoA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'Western HAT Assays'!$R$74:$R$77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</c:numCache>
            </c:numRef>
          </c:cat>
          <c:val>
            <c:numRef>
              <c:f>'Western HAT Assays'!$U$74:$U$77</c:f>
              <c:numCache>
                <c:formatCode>0.0</c:formatCode>
                <c:ptCount val="4"/>
                <c:pt idx="0">
                  <c:v>0</c:v>
                </c:pt>
                <c:pt idx="1">
                  <c:v>2.8371574721748605</c:v>
                </c:pt>
                <c:pt idx="2">
                  <c:v>3.6503339978316376</c:v>
                </c:pt>
                <c:pt idx="3">
                  <c:v>4.2849439866082939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B5-4335-A82C-D5B814DD4431}"/>
            </c:ext>
          </c:extLst>
        </c:ser>
        <c:ser>
          <c:idx val="3"/>
          <c:order val="3"/>
          <c:tx>
            <c:strRef>
              <c:f>'Western HAT Assays'!$V$127</c:f>
              <c:strCache>
                <c:ptCount val="1"/>
                <c:pt idx="0">
                  <c:v>Butyryl-CoA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'Western HAT Assays'!$R$74:$R$77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</c:numCache>
            </c:numRef>
          </c:cat>
          <c:val>
            <c:numRef>
              <c:f>'Western HAT Assays'!$V$74:$V$77</c:f>
              <c:numCache>
                <c:formatCode>0.0</c:formatCode>
                <c:ptCount val="4"/>
                <c:pt idx="0">
                  <c:v>0</c:v>
                </c:pt>
                <c:pt idx="1">
                  <c:v>2.1672315063690544</c:v>
                </c:pt>
                <c:pt idx="2">
                  <c:v>5.00345643561724</c:v>
                </c:pt>
                <c:pt idx="3">
                  <c:v>4.0101450649473769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B5-4335-A82C-D5B814DD4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9879968"/>
        <c:axId val="1204984544"/>
      </c:lineChart>
      <c:catAx>
        <c:axId val="12598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Minutes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4984544"/>
        <c:crosses val="autoZero"/>
        <c:auto val="1"/>
        <c:lblAlgn val="ctr"/>
        <c:lblOffset val="100"/>
        <c:noMultiLvlLbl val="0"/>
      </c:catAx>
      <c:valAx>
        <c:axId val="1204984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K27ac/H3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9879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H3K27ac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'Western HAT Assays'!$S$1</c:f>
              <c:strCache>
                <c:ptCount val="1"/>
                <c:pt idx="0">
                  <c:v>Untreated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'Western HAT Assays'!$R$20:$R$23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</c:numCache>
            </c:numRef>
          </c:cat>
          <c:val>
            <c:numRef>
              <c:f>'Western HAT Assays'!$S$20:$S$23</c:f>
              <c:numCache>
                <c:formatCode>0.0</c:formatCode>
                <c:ptCount val="4"/>
                <c:pt idx="0">
                  <c:v>0</c:v>
                </c:pt>
                <c:pt idx="1">
                  <c:v>0.25513876985958217</c:v>
                </c:pt>
                <c:pt idx="2">
                  <c:v>0.39107224433857612</c:v>
                </c:pt>
                <c:pt idx="3">
                  <c:v>1.1505194805194807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E3-4E6B-A3BC-02AFD4431E8B}"/>
            </c:ext>
          </c:extLst>
        </c:ser>
        <c:ser>
          <c:idx val="1"/>
          <c:order val="1"/>
          <c:tx>
            <c:strRef>
              <c:f>'Western HAT Assays'!$T$1</c:f>
              <c:strCache>
                <c:ptCount val="1"/>
                <c:pt idx="0">
                  <c:v>Acetyl-CoA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'Western HAT Assays'!$R$20:$R$23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</c:numCache>
            </c:numRef>
          </c:cat>
          <c:val>
            <c:numRef>
              <c:f>'Western HAT Assays'!$T$20:$T$23</c:f>
              <c:numCache>
                <c:formatCode>0.0</c:formatCode>
                <c:ptCount val="4"/>
                <c:pt idx="0">
                  <c:v>0</c:v>
                </c:pt>
                <c:pt idx="1">
                  <c:v>0.73453476793043992</c:v>
                </c:pt>
                <c:pt idx="2">
                  <c:v>1.4666766198865331</c:v>
                </c:pt>
                <c:pt idx="3">
                  <c:v>3.1926317442043022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E3-4E6B-A3BC-02AFD4431E8B}"/>
            </c:ext>
          </c:extLst>
        </c:ser>
        <c:ser>
          <c:idx val="2"/>
          <c:order val="2"/>
          <c:tx>
            <c:strRef>
              <c:f>'Western HAT Assays'!$U$1</c:f>
              <c:strCache>
                <c:ptCount val="1"/>
                <c:pt idx="0">
                  <c:v>Propionyl-CoA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'Western HAT Assays'!$R$20:$R$23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</c:numCache>
            </c:numRef>
          </c:cat>
          <c:val>
            <c:numRef>
              <c:f>'Western HAT Assays'!$U$20:$U$23</c:f>
              <c:numCache>
                <c:formatCode>0.0</c:formatCode>
                <c:ptCount val="4"/>
                <c:pt idx="0">
                  <c:v>0</c:v>
                </c:pt>
                <c:pt idx="1">
                  <c:v>1.799314546839299</c:v>
                </c:pt>
                <c:pt idx="2">
                  <c:v>2.484345731870484</c:v>
                </c:pt>
                <c:pt idx="3">
                  <c:v>2.255025502550255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E3-4E6B-A3BC-02AFD4431E8B}"/>
            </c:ext>
          </c:extLst>
        </c:ser>
        <c:ser>
          <c:idx val="3"/>
          <c:order val="3"/>
          <c:tx>
            <c:strRef>
              <c:f>'Western HAT Assays'!$V$1</c:f>
              <c:strCache>
                <c:ptCount val="1"/>
                <c:pt idx="0">
                  <c:v>Butyryl-CoA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'Western HAT Assays'!$R$20:$R$23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</c:numCache>
            </c:numRef>
          </c:cat>
          <c:val>
            <c:numRef>
              <c:f>'Western HAT Assays'!$V$20:$V$23</c:f>
              <c:numCache>
                <c:formatCode>0.0</c:formatCode>
                <c:ptCount val="4"/>
                <c:pt idx="0">
                  <c:v>0</c:v>
                </c:pt>
                <c:pt idx="1">
                  <c:v>1.6181537511577648</c:v>
                </c:pt>
                <c:pt idx="2">
                  <c:v>2.0446565335218572</c:v>
                </c:pt>
                <c:pt idx="3">
                  <c:v>2.0113417386995538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E3-4E6B-A3BC-02AFD4431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9879968"/>
        <c:axId val="1204984544"/>
      </c:lineChart>
      <c:catAx>
        <c:axId val="12598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Minutes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4984544"/>
        <c:crosses val="autoZero"/>
        <c:auto val="1"/>
        <c:lblAlgn val="ctr"/>
        <c:lblOffset val="100"/>
        <c:noMultiLvlLbl val="0"/>
      </c:catAx>
      <c:valAx>
        <c:axId val="1204984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K27ac/H3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9879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H3K18ac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'Western HAT Assays'!$S$1</c:f>
              <c:strCache>
                <c:ptCount val="1"/>
                <c:pt idx="0">
                  <c:v>Untreated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'Western HAT Assays'!$R$92:$R$95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</c:numCache>
            </c:numRef>
          </c:cat>
          <c:val>
            <c:numRef>
              <c:f>'Western HAT Assays'!$S$92:$S$95</c:f>
              <c:numCache>
                <c:formatCode>0.0</c:formatCode>
                <c:ptCount val="4"/>
                <c:pt idx="0">
                  <c:v>0</c:v>
                </c:pt>
                <c:pt idx="1">
                  <c:v>0.17658447063688998</c:v>
                </c:pt>
                <c:pt idx="2">
                  <c:v>0.31133151171370593</c:v>
                </c:pt>
                <c:pt idx="3">
                  <c:v>1.4655453955086308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55-4D51-A93F-430F966A8531}"/>
            </c:ext>
          </c:extLst>
        </c:ser>
        <c:ser>
          <c:idx val="1"/>
          <c:order val="1"/>
          <c:tx>
            <c:strRef>
              <c:f>'Western HAT Assays'!$T$1</c:f>
              <c:strCache>
                <c:ptCount val="1"/>
                <c:pt idx="0">
                  <c:v>Acetyl-CoA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'Western HAT Assays'!$R$92:$R$95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</c:numCache>
            </c:numRef>
          </c:cat>
          <c:val>
            <c:numRef>
              <c:f>'Western HAT Assays'!$T$92:$T$95</c:f>
              <c:numCache>
                <c:formatCode>0.0</c:formatCode>
                <c:ptCount val="4"/>
                <c:pt idx="0">
                  <c:v>0</c:v>
                </c:pt>
                <c:pt idx="1">
                  <c:v>0.40104280377878188</c:v>
                </c:pt>
                <c:pt idx="2">
                  <c:v>1.8643331007404784</c:v>
                </c:pt>
                <c:pt idx="3">
                  <c:v>3.8719226692857895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55-4D51-A93F-430F966A8531}"/>
            </c:ext>
          </c:extLst>
        </c:ser>
        <c:ser>
          <c:idx val="2"/>
          <c:order val="2"/>
          <c:tx>
            <c:strRef>
              <c:f>'Western HAT Assays'!$U$1</c:f>
              <c:strCache>
                <c:ptCount val="1"/>
                <c:pt idx="0">
                  <c:v>Propionyl-CoA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'Western HAT Assays'!$R$92:$R$95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</c:numCache>
            </c:numRef>
          </c:cat>
          <c:val>
            <c:numRef>
              <c:f>'Western HAT Assays'!$U$92:$U$95</c:f>
              <c:numCache>
                <c:formatCode>0.0</c:formatCode>
                <c:ptCount val="4"/>
                <c:pt idx="0">
                  <c:v>0</c:v>
                </c:pt>
                <c:pt idx="1">
                  <c:v>0.31862944162436546</c:v>
                </c:pt>
                <c:pt idx="2">
                  <c:v>1.4245888594164455</c:v>
                </c:pt>
                <c:pt idx="3">
                  <c:v>3.4059349593495938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55-4D51-A93F-430F966A8531}"/>
            </c:ext>
          </c:extLst>
        </c:ser>
        <c:ser>
          <c:idx val="3"/>
          <c:order val="3"/>
          <c:tx>
            <c:strRef>
              <c:f>'Western HAT Assays'!$V$1</c:f>
              <c:strCache>
                <c:ptCount val="1"/>
                <c:pt idx="0">
                  <c:v>Butyryl-CoA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'Western HAT Assays'!$R$92:$R$95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</c:numCache>
            </c:numRef>
          </c:cat>
          <c:val>
            <c:numRef>
              <c:f>'Western HAT Assays'!$V$92:$V$95</c:f>
              <c:numCache>
                <c:formatCode>0.0</c:formatCode>
                <c:ptCount val="4"/>
                <c:pt idx="0">
                  <c:v>0</c:v>
                </c:pt>
                <c:pt idx="1">
                  <c:v>0.3358409536146616</c:v>
                </c:pt>
                <c:pt idx="2">
                  <c:v>1.3107728337236535</c:v>
                </c:pt>
                <c:pt idx="3">
                  <c:v>2.6968424854649471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55-4D51-A93F-430F966A8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9879968"/>
        <c:axId val="1204984544"/>
      </c:lineChart>
      <c:catAx>
        <c:axId val="12598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Minutes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4984544"/>
        <c:crosses val="autoZero"/>
        <c:auto val="1"/>
        <c:lblAlgn val="ctr"/>
        <c:lblOffset val="100"/>
        <c:noMultiLvlLbl val="0"/>
      </c:catAx>
      <c:valAx>
        <c:axId val="1204984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K27ac/H3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9879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47419072615923E-2"/>
                  <c:y val="0.480496500437445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'Media Glucose Concentrations'!$B$13:$G$13</c:f>
              <c:numCache>
                <c:formatCode>General</c:formatCode>
                <c:ptCount val="6"/>
                <c:pt idx="0">
                  <c:v>4.3500000000000004E-2</c:v>
                </c:pt>
                <c:pt idx="1">
                  <c:v>0.16083333333333333</c:v>
                </c:pt>
                <c:pt idx="2">
                  <c:v>0.28458333333333335</c:v>
                </c:pt>
                <c:pt idx="3">
                  <c:v>0.52208333333333334</c:v>
                </c:pt>
                <c:pt idx="4">
                  <c:v>0.74116666666666653</c:v>
                </c:pt>
                <c:pt idx="5">
                  <c:v>0.99449999999999994</c:v>
                </c:pt>
              </c:numCache>
            </c:numRef>
          </c:xVal>
          <c:yVal>
            <c:numRef>
              <c:f>'Media Glucose Concentrations'!$B$12:$G$12</c:f>
              <c:numCache>
                <c:formatCode>General</c:formatCode>
                <c:ptCount val="6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40</c:v>
                </c:pt>
                <c:pt idx="4">
                  <c:v>60</c:v>
                </c:pt>
                <c:pt idx="5">
                  <c:v>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D4F-4C2A-969E-D8028BA9D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0592032"/>
        <c:axId val="1040670672"/>
      </c:scatterChart>
      <c:valAx>
        <c:axId val="1040592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0670672"/>
        <c:crosses val="autoZero"/>
        <c:crossBetween val="midCat"/>
      </c:valAx>
      <c:valAx>
        <c:axId val="104067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05920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'Media Glucose Concentrations'!$B$26</c:f>
              <c:strCache>
                <c:ptCount val="1"/>
                <c:pt idx="0">
                  <c:v>Untreated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'Media Glucose Concentrations'!$B$34:$B$38</c:f>
                <c:numCache>
                  <c:formatCode>General</c:formatCode>
                  <c:ptCount val="5"/>
                  <c:pt idx="0">
                    <c:v>3.565379903064593E-2</c:v>
                  </c:pt>
                  <c:pt idx="1">
                    <c:v>0.11535781001233165</c:v>
                  </c:pt>
                  <c:pt idx="2">
                    <c:v>0.35840023153045292</c:v>
                  </c:pt>
                  <c:pt idx="3">
                    <c:v>1.0210583711979522</c:v>
                  </c:pt>
                  <c:pt idx="4">
                    <c:v>0.71402400287239709</c:v>
                  </c:pt>
                </c:numCache>
              </c:numRef>
            </c:plus>
            <c:minus>
              <c:numRef>
                <c:f>'Media Glucose Concentrations'!$B$34:$B$38</c:f>
                <c:numCache>
                  <c:formatCode>General</c:formatCode>
                  <c:ptCount val="5"/>
                  <c:pt idx="0">
                    <c:v>3.565379903064593E-2</c:v>
                  </c:pt>
                  <c:pt idx="1">
                    <c:v>0.11535781001233165</c:v>
                  </c:pt>
                  <c:pt idx="2">
                    <c:v>0.35840023153045292</c:v>
                  </c:pt>
                  <c:pt idx="3">
                    <c:v>1.0210583711979522</c:v>
                  </c:pt>
                  <c:pt idx="4">
                    <c:v>0.71402400287239709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'Media Glucose Concentrations'!$A$27:$A$31</c:f>
              <c:numCache>
                <c:formatCode>General</c:formatCode>
                <c:ptCount val="5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24</c:v>
                </c:pt>
              </c:numCache>
            </c:numRef>
          </c:cat>
          <c:val>
            <c:numRef>
              <c:f>'Media Glucose Concentrations'!$B$27:$B$31</c:f>
              <c:numCache>
                <c:formatCode>0</c:formatCode>
                <c:ptCount val="5"/>
                <c:pt idx="0">
                  <c:v>5.1697006574074083</c:v>
                </c:pt>
                <c:pt idx="1">
                  <c:v>5.5170167592592598</c:v>
                </c:pt>
                <c:pt idx="2">
                  <c:v>5.0834596388888897</c:v>
                </c:pt>
                <c:pt idx="3">
                  <c:v>3.9929027592592599</c:v>
                </c:pt>
                <c:pt idx="4">
                  <c:v>4.2477057685185189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55-4509-81F8-69CF1AF931F6}"/>
            </c:ext>
          </c:extLst>
        </c:ser>
        <c:ser>
          <c:idx val="1"/>
          <c:order val="1"/>
          <c:tx>
            <c:strRef>
              <c:f>'Media Glucose Concentrations'!$C$26</c:f>
              <c:strCache>
                <c:ptCount val="1"/>
                <c:pt idx="0">
                  <c:v>Acetate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'Media Glucose Concentrations'!$C$34:$C$38</c:f>
                <c:numCache>
                  <c:formatCode>General</c:formatCode>
                  <c:ptCount val="5"/>
                  <c:pt idx="0">
                    <c:v>4.5276967803664393E-3</c:v>
                  </c:pt>
                  <c:pt idx="1">
                    <c:v>0.33806545697630419</c:v>
                  </c:pt>
                  <c:pt idx="2">
                    <c:v>0.13938752201135746</c:v>
                  </c:pt>
                  <c:pt idx="3">
                    <c:v>0.18220585461508598</c:v>
                  </c:pt>
                  <c:pt idx="4">
                    <c:v>0.31797907074592008</c:v>
                  </c:pt>
                </c:numCache>
              </c:numRef>
            </c:plus>
            <c:minus>
              <c:numRef>
                <c:f>'Media Glucose Concentrations'!$C$34:$C$38</c:f>
                <c:numCache>
                  <c:formatCode>General</c:formatCode>
                  <c:ptCount val="5"/>
                  <c:pt idx="0">
                    <c:v>4.5276967803664393E-3</c:v>
                  </c:pt>
                  <c:pt idx="1">
                    <c:v>0.33806545697630419</c:v>
                  </c:pt>
                  <c:pt idx="2">
                    <c:v>0.13938752201135746</c:v>
                  </c:pt>
                  <c:pt idx="3">
                    <c:v>0.18220585461508598</c:v>
                  </c:pt>
                  <c:pt idx="4">
                    <c:v>0.31797907074592008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'Media Glucose Concentrations'!$A$27:$A$31</c:f>
              <c:numCache>
                <c:formatCode>General</c:formatCode>
                <c:ptCount val="5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24</c:v>
                </c:pt>
              </c:numCache>
            </c:numRef>
          </c:cat>
          <c:val>
            <c:numRef>
              <c:f>'Media Glucose Concentrations'!$C$27:$C$31</c:f>
              <c:numCache>
                <c:formatCode>0</c:formatCode>
                <c:ptCount val="5"/>
                <c:pt idx="0">
                  <c:v>4.9603701851851856</c:v>
                </c:pt>
                <c:pt idx="1">
                  <c:v>5.5993377314814818</c:v>
                </c:pt>
                <c:pt idx="2">
                  <c:v>4.2022332314814816</c:v>
                </c:pt>
                <c:pt idx="3">
                  <c:v>5.33512661111111</c:v>
                </c:pt>
                <c:pt idx="4">
                  <c:v>5.2198772499999997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55-4509-81F8-69CF1AF931F6}"/>
            </c:ext>
          </c:extLst>
        </c:ser>
        <c:ser>
          <c:idx val="2"/>
          <c:order val="2"/>
          <c:tx>
            <c:strRef>
              <c:f>'Media Glucose Concentrations'!$D$26</c:f>
              <c:strCache>
                <c:ptCount val="1"/>
                <c:pt idx="0">
                  <c:v>Butyrate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'Media Glucose Concentrations'!$D$34:$D$38</c:f>
                <c:numCache>
                  <c:formatCode>General</c:formatCode>
                  <c:ptCount val="5"/>
                  <c:pt idx="0">
                    <c:v>0.34856072779908737</c:v>
                  </c:pt>
                  <c:pt idx="1">
                    <c:v>0.33774016397536666</c:v>
                  </c:pt>
                  <c:pt idx="2">
                    <c:v>8.4617213403168925E-2</c:v>
                  </c:pt>
                  <c:pt idx="3">
                    <c:v>0.26175250514761372</c:v>
                  </c:pt>
                  <c:pt idx="4">
                    <c:v>0.31038395016869197</c:v>
                  </c:pt>
                </c:numCache>
              </c:numRef>
            </c:plus>
            <c:minus>
              <c:numRef>
                <c:f>'Media Glucose Concentrations'!$D$34:$D$38</c:f>
                <c:numCache>
                  <c:formatCode>General</c:formatCode>
                  <c:ptCount val="5"/>
                  <c:pt idx="0">
                    <c:v>0.34856072779908737</c:v>
                  </c:pt>
                  <c:pt idx="1">
                    <c:v>0.33774016397536666</c:v>
                  </c:pt>
                  <c:pt idx="2">
                    <c:v>8.4617213403168925E-2</c:v>
                  </c:pt>
                  <c:pt idx="3">
                    <c:v>0.26175250514761372</c:v>
                  </c:pt>
                  <c:pt idx="4">
                    <c:v>0.31038395016869197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'Media Glucose Concentrations'!$A$27:$A$31</c:f>
              <c:numCache>
                <c:formatCode>General</c:formatCode>
                <c:ptCount val="5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24</c:v>
                </c:pt>
              </c:numCache>
            </c:numRef>
          </c:cat>
          <c:val>
            <c:numRef>
              <c:f>'Media Glucose Concentrations'!$D$27:$D$31</c:f>
              <c:numCache>
                <c:formatCode>0</c:formatCode>
                <c:ptCount val="5"/>
                <c:pt idx="0">
                  <c:v>4.7518237222222197</c:v>
                </c:pt>
                <c:pt idx="1">
                  <c:v>4.7188953333333323</c:v>
                </c:pt>
                <c:pt idx="2">
                  <c:v>4.5675815462962959</c:v>
                </c:pt>
                <c:pt idx="3">
                  <c:v>5.0693474722222209</c:v>
                </c:pt>
                <c:pt idx="4">
                  <c:v>5.1297161851851847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55-4509-81F8-69CF1AF931F6}"/>
            </c:ext>
          </c:extLst>
        </c:ser>
        <c:ser>
          <c:idx val="3"/>
          <c:order val="3"/>
          <c:tx>
            <c:strRef>
              <c:f>'Media Glucose Concentrations'!$E$26</c:f>
              <c:strCache>
                <c:ptCount val="1"/>
                <c:pt idx="0">
                  <c:v>Propionate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'Media Glucose Concentrations'!$E$34:$E$38</c:f>
                <c:numCache>
                  <c:formatCode>General</c:formatCode>
                  <c:ptCount val="5"/>
                  <c:pt idx="0">
                    <c:v>0.22847866787645746</c:v>
                  </c:pt>
                  <c:pt idx="1">
                    <c:v>0.15055069390535328</c:v>
                  </c:pt>
                  <c:pt idx="2">
                    <c:v>0.1533216590738318</c:v>
                  </c:pt>
                  <c:pt idx="3">
                    <c:v>0.2043515975325019</c:v>
                  </c:pt>
                  <c:pt idx="4">
                    <c:v>0.19724900101666887</c:v>
                  </c:pt>
                </c:numCache>
              </c:numRef>
            </c:plus>
            <c:minus>
              <c:numRef>
                <c:f>'Media Glucose Concentrations'!$E$34:$E$38</c:f>
                <c:numCache>
                  <c:formatCode>General</c:formatCode>
                  <c:ptCount val="5"/>
                  <c:pt idx="0">
                    <c:v>0.22847866787645746</c:v>
                  </c:pt>
                  <c:pt idx="1">
                    <c:v>0.15055069390535328</c:v>
                  </c:pt>
                  <c:pt idx="2">
                    <c:v>0.1533216590738318</c:v>
                  </c:pt>
                  <c:pt idx="3">
                    <c:v>0.2043515975325019</c:v>
                  </c:pt>
                  <c:pt idx="4">
                    <c:v>0.19724900101666887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'Media Glucose Concentrations'!$A$27:$A$31</c:f>
              <c:numCache>
                <c:formatCode>General</c:formatCode>
                <c:ptCount val="5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24</c:v>
                </c:pt>
              </c:numCache>
            </c:numRef>
          </c:cat>
          <c:val>
            <c:numRef>
              <c:f>'Media Glucose Concentrations'!$E$27:$E$31</c:f>
              <c:numCache>
                <c:formatCode>0</c:formatCode>
                <c:ptCount val="5"/>
                <c:pt idx="0">
                  <c:v>3.7200675370370364</c:v>
                </c:pt>
                <c:pt idx="1">
                  <c:v>4.507212833333333</c:v>
                </c:pt>
                <c:pt idx="2">
                  <c:v>4.0258311481481481</c:v>
                </c:pt>
                <c:pt idx="3">
                  <c:v>4.5613094722222218</c:v>
                </c:pt>
                <c:pt idx="4">
                  <c:v>4.2970983518518517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55-4509-81F8-69CF1AF93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033440"/>
        <c:axId val="1118276896"/>
      </c:lineChart>
      <c:catAx>
        <c:axId val="111503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50" b="0" i="0" u="none" strike="noStrike" kern="1200" baseline="0">
                <a:solidFill>
                  <a:sysClr val="windowText" lastClr="000000"/>
                </a:solidFill>
                <a:latin typeface="Myriad Pro" panose="020B0503030403020204" pitchFamily="34" charset="0"/>
                <a:ea typeface="+mn-ea"/>
                <a:cs typeface="+mn-cs"/>
              </a:defRPr>
            </a:pPr>
            <a:endParaRPr lang="en-US"/>
          </a:p>
        </c:txPr>
        <c:crossAx val="1118276896"/>
        <c:crosses val="autoZero"/>
        <c:auto val="1"/>
        <c:lblAlgn val="ctr"/>
        <c:lblOffset val="100"/>
        <c:noMultiLvlLbl val="0"/>
      </c:catAx>
      <c:valAx>
        <c:axId val="1118276896"/>
        <c:scaling>
          <c:orientation val="minMax"/>
          <c:max val="8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650" b="0" i="0" u="none" strike="noStrike" kern="1200" baseline="0">
                    <a:solidFill>
                      <a:sysClr val="windowText" lastClr="000000"/>
                    </a:solidFill>
                    <a:latin typeface="Myriad Pro" panose="020B0503030403020204" pitchFamily="34" charset="0"/>
                    <a:ea typeface="+mn-ea"/>
                    <a:cs typeface="+mn-cs"/>
                  </a:defRPr>
                </a:pPr>
                <a:r>
                  <a:rPr lang="en-US" sz="650"/>
                  <a:t>Glucose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650" b="0" i="0" u="none" strike="noStrike" kern="1200" baseline="0">
                  <a:solidFill>
                    <a:sysClr val="windowText" lastClr="000000"/>
                  </a:solidFill>
                  <a:latin typeface="Myriad Pro" panose="020B0503030403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50" b="0" i="0" u="none" strike="noStrike" kern="1200" baseline="0">
                <a:solidFill>
                  <a:sysClr val="windowText" lastClr="000000"/>
                </a:solidFill>
                <a:latin typeface="Myriad Pro" panose="020B0503030403020204" pitchFamily="34" charset="0"/>
                <a:ea typeface="+mn-ea"/>
                <a:cs typeface="+mn-cs"/>
              </a:defRPr>
            </a:pPr>
            <a:endParaRPr lang="en-US"/>
          </a:p>
        </c:txPr>
        <c:crossAx val="1115033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Myriad Pro" panose="020B0503030403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yriad Pro" panose="020B05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Myriad Pro" panose="020B0503030403020204" pitchFamily="34" charset="0"/>
                <a:ea typeface="+mn-ea"/>
                <a:cs typeface="+mn-cs"/>
              </a:defRPr>
            </a:pPr>
            <a:r>
              <a:rPr lang="en-US"/>
              <a:t>Media pH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Myriad Pro" panose="020B0503030403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'SCFA Media pH'!$B$1</c:f>
              <c:strCache>
                <c:ptCount val="1"/>
                <c:pt idx="0">
                  <c:v>Untreated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'SCFA Media pH'!$A$2:$A$6</c:f>
              <c:strCache>
                <c:ptCount val="5"/>
                <c:pt idx="0">
                  <c:v>0 hour</c:v>
                </c:pt>
                <c:pt idx="1">
                  <c:v>4 hour</c:v>
                </c:pt>
                <c:pt idx="2">
                  <c:v>8 hour</c:v>
                </c:pt>
                <c:pt idx="3">
                  <c:v>12 hour</c:v>
                </c:pt>
                <c:pt idx="4">
                  <c:v>24 hour</c:v>
                </c:pt>
              </c:strCache>
            </c:strRef>
          </c:cat>
          <c:val>
            <c:numRef>
              <c:f>'SCFA Media pH'!$B$2:$B$6</c:f>
              <c:numCache>
                <c:formatCode>General</c:formatCode>
                <c:ptCount val="5"/>
                <c:pt idx="0">
                  <c:v>7.71</c:v>
                </c:pt>
                <c:pt idx="1">
                  <c:v>7.5</c:v>
                </c:pt>
                <c:pt idx="2">
                  <c:v>7.58</c:v>
                </c:pt>
                <c:pt idx="3">
                  <c:v>7.89</c:v>
                </c:pt>
                <c:pt idx="4">
                  <c:v>7.75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85-4D88-83E8-C77B562F06C9}"/>
            </c:ext>
          </c:extLst>
        </c:ser>
        <c:ser>
          <c:idx val="1"/>
          <c:order val="1"/>
          <c:tx>
            <c:strRef>
              <c:f>'SCFA Media pH'!$C$1</c:f>
              <c:strCache>
                <c:ptCount val="1"/>
                <c:pt idx="0">
                  <c:v>Acetate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'SCFA Media pH'!$A$2:$A$6</c:f>
              <c:strCache>
                <c:ptCount val="5"/>
                <c:pt idx="0">
                  <c:v>0 hour</c:v>
                </c:pt>
                <c:pt idx="1">
                  <c:v>4 hour</c:v>
                </c:pt>
                <c:pt idx="2">
                  <c:v>8 hour</c:v>
                </c:pt>
                <c:pt idx="3">
                  <c:v>12 hour</c:v>
                </c:pt>
                <c:pt idx="4">
                  <c:v>24 hour</c:v>
                </c:pt>
              </c:strCache>
            </c:strRef>
          </c:cat>
          <c:val>
            <c:numRef>
              <c:f>'SCFA Media pH'!$C$2:$C$6</c:f>
              <c:numCache>
                <c:formatCode>General</c:formatCode>
                <c:ptCount val="5"/>
                <c:pt idx="0">
                  <c:v>7.81</c:v>
                </c:pt>
                <c:pt idx="1">
                  <c:v>7.6</c:v>
                </c:pt>
                <c:pt idx="2">
                  <c:v>7.52</c:v>
                </c:pt>
                <c:pt idx="3">
                  <c:v>7.76</c:v>
                </c:pt>
                <c:pt idx="4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85-4D88-83E8-C77B562F06C9}"/>
            </c:ext>
          </c:extLst>
        </c:ser>
        <c:ser>
          <c:idx val="2"/>
          <c:order val="2"/>
          <c:tx>
            <c:strRef>
              <c:f>'SCFA Media pH'!$D$1</c:f>
              <c:strCache>
                <c:ptCount val="1"/>
                <c:pt idx="0">
                  <c:v>Butyrate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'SCFA Media pH'!$A$2:$A$6</c:f>
              <c:strCache>
                <c:ptCount val="5"/>
                <c:pt idx="0">
                  <c:v>0 hour</c:v>
                </c:pt>
                <c:pt idx="1">
                  <c:v>4 hour</c:v>
                </c:pt>
                <c:pt idx="2">
                  <c:v>8 hour</c:v>
                </c:pt>
                <c:pt idx="3">
                  <c:v>12 hour</c:v>
                </c:pt>
                <c:pt idx="4">
                  <c:v>24 hour</c:v>
                </c:pt>
              </c:strCache>
            </c:strRef>
          </c:cat>
          <c:val>
            <c:numRef>
              <c:f>'SCFA Media pH'!$D$2:$D$6</c:f>
              <c:numCache>
                <c:formatCode>General</c:formatCode>
                <c:ptCount val="5"/>
                <c:pt idx="0">
                  <c:v>7.77</c:v>
                </c:pt>
                <c:pt idx="1">
                  <c:v>7.72</c:v>
                </c:pt>
                <c:pt idx="2">
                  <c:v>7.64</c:v>
                </c:pt>
                <c:pt idx="3">
                  <c:v>7.81</c:v>
                </c:pt>
                <c:pt idx="4">
                  <c:v>7.73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85-4D88-83E8-C77B562F06C9}"/>
            </c:ext>
          </c:extLst>
        </c:ser>
        <c:ser>
          <c:idx val="3"/>
          <c:order val="3"/>
          <c:tx>
            <c:strRef>
              <c:f>'SCFA Media pH'!$E$1</c:f>
              <c:strCache>
                <c:ptCount val="1"/>
                <c:pt idx="0">
                  <c:v>Propionate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'SCFA Media pH'!$A$2:$A$6</c:f>
              <c:strCache>
                <c:ptCount val="5"/>
                <c:pt idx="0">
                  <c:v>0 hour</c:v>
                </c:pt>
                <c:pt idx="1">
                  <c:v>4 hour</c:v>
                </c:pt>
                <c:pt idx="2">
                  <c:v>8 hour</c:v>
                </c:pt>
                <c:pt idx="3">
                  <c:v>12 hour</c:v>
                </c:pt>
                <c:pt idx="4">
                  <c:v>24 hour</c:v>
                </c:pt>
              </c:strCache>
            </c:strRef>
          </c:cat>
          <c:val>
            <c:numRef>
              <c:f>'SCFA Media pH'!$E$2:$E$6</c:f>
              <c:numCache>
                <c:formatCode>General</c:formatCode>
                <c:ptCount val="5"/>
                <c:pt idx="0">
                  <c:v>7.81</c:v>
                </c:pt>
                <c:pt idx="1">
                  <c:v>7.59</c:v>
                </c:pt>
                <c:pt idx="2">
                  <c:v>7.49</c:v>
                </c:pt>
                <c:pt idx="3">
                  <c:v>7.76</c:v>
                </c:pt>
                <c:pt idx="4">
                  <c:v>7.69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85-4D88-83E8-C77B562F06C9}"/>
            </c:ext>
          </c:extLst>
        </c:ser>
        <c:ser>
          <c:idx val="4"/>
          <c:order val="4"/>
          <c:tx>
            <c:strRef>
              <c:f>'SCFA Media pH'!$F$1</c:f>
              <c:strCache>
                <c:ptCount val="1"/>
                <c:pt idx="0">
                  <c:v>Glucose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'SCFA Media pH'!$A$2:$A$6</c:f>
              <c:strCache>
                <c:ptCount val="5"/>
                <c:pt idx="0">
                  <c:v>0 hour</c:v>
                </c:pt>
                <c:pt idx="1">
                  <c:v>4 hour</c:v>
                </c:pt>
                <c:pt idx="2">
                  <c:v>8 hour</c:v>
                </c:pt>
                <c:pt idx="3">
                  <c:v>12 hour</c:v>
                </c:pt>
                <c:pt idx="4">
                  <c:v>24 hour</c:v>
                </c:pt>
              </c:strCache>
            </c:strRef>
          </c:cat>
          <c:val>
            <c:numRef>
              <c:f>'SCFA Media pH'!$F$2:$F$6</c:f>
              <c:numCache>
                <c:formatCode>General</c:formatCode>
                <c:ptCount val="5"/>
                <c:pt idx="0">
                  <c:v>7.79</c:v>
                </c:pt>
                <c:pt idx="1">
                  <c:v>7.58</c:v>
                </c:pt>
                <c:pt idx="2">
                  <c:v>7.56</c:v>
                </c:pt>
                <c:pt idx="3">
                  <c:v>7.82</c:v>
                </c:pt>
                <c:pt idx="4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385-4D88-83E8-C77B562F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8047423"/>
        <c:axId val="1824893039"/>
      </c:lineChart>
      <c:catAx>
        <c:axId val="1818047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yriad Pro" panose="020B0503030403020204" pitchFamily="34" charset="0"/>
                <a:ea typeface="+mn-ea"/>
                <a:cs typeface="+mn-cs"/>
              </a:defRPr>
            </a:pPr>
            <a:endParaRPr lang="en-US"/>
          </a:p>
        </c:txPr>
        <c:crossAx val="1824893039"/>
        <c:crosses val="autoZero"/>
        <c:auto val="1"/>
        <c:lblAlgn val="ctr"/>
        <c:lblOffset val="100"/>
        <c:noMultiLvlLbl val="0"/>
      </c:catAx>
      <c:valAx>
        <c:axId val="1824893039"/>
        <c:scaling>
          <c:orientation val="minMax"/>
          <c:min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Myriad Pro" panose="020B0503030403020204" pitchFamily="34" charset="0"/>
                    <a:ea typeface="+mn-ea"/>
                    <a:cs typeface="+mn-cs"/>
                  </a:defRPr>
                </a:pPr>
                <a:r>
                  <a:rPr lang="en-US"/>
                  <a:t>pH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Myriad Pro" panose="020B0503030403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yriad Pro" panose="020B0503030403020204" pitchFamily="34" charset="0"/>
                <a:ea typeface="+mn-ea"/>
                <a:cs typeface="+mn-cs"/>
              </a:defRPr>
            </a:pPr>
            <a:endParaRPr lang="en-US"/>
          </a:p>
        </c:txPr>
        <c:crossAx val="181804742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Myriad Pro" panose="020B0503030403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yriad Pro" panose="020B05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'PCC Activity Assays'!$F$12:$F$15</c:f>
              <c:strCache>
                <c:ptCount val="4"/>
                <c:pt idx="0">
                  <c:v>KO 1</c:v>
                </c:pt>
                <c:pt idx="1">
                  <c:v>KO 2</c:v>
                </c:pt>
                <c:pt idx="2">
                  <c:v>WT 1</c:v>
                </c:pt>
                <c:pt idx="3">
                  <c:v>WT 2</c:v>
                </c:pt>
              </c:strCache>
            </c:strRef>
          </c:cat>
          <c:val>
            <c:numRef>
              <c:f>'PCC Activity Assays'!$G$12:$G$15</c:f>
              <c:numCache>
                <c:formatCode>General</c:formatCode>
                <c:ptCount val="4"/>
                <c:pt idx="0">
                  <c:v>9419</c:v>
                </c:pt>
                <c:pt idx="1">
                  <c:v>5228</c:v>
                </c:pt>
                <c:pt idx="2">
                  <c:v>31318</c:v>
                </c:pt>
                <c:pt idx="3">
                  <c:v>119272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69-49ED-959A-D8558B590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51031183"/>
        <c:axId val="1472360239"/>
      </c:barChart>
      <c:catAx>
        <c:axId val="851031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360239"/>
        <c:crosses val="autoZero"/>
        <c:auto val="1"/>
        <c:lblAlgn val="ctr"/>
        <c:lblOffset val="100"/>
        <c:noMultiLvlLbl val="0"/>
      </c:catAx>
      <c:valAx>
        <c:axId val="1472360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Peak Area (Methylmalonyl-CoA)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1031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Butyrate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'HDAC Assays'!$C$34</c:f>
              <c:strCache>
                <c:ptCount val="1"/>
                <c:pt idx="0">
                  <c:v>neg control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'HDAC Assays'!$A$3:$A$33</c:f>
              <c:numCache>
                <c:formatCode>h:mm:ss</c:formatCode>
                <c:ptCount val="31"/>
                <c:pt idx="0">
                  <c:v>0</c:v>
                </c:pt>
                <c:pt idx="1">
                  <c:v>1.3888888888888889E-3</c:v>
                </c:pt>
                <c:pt idx="2">
                  <c:v>2.7777777777777779E-3</c:v>
                </c:pt>
                <c:pt idx="3">
                  <c:v>4.1666666666666666E-3</c:v>
                </c:pt>
                <c:pt idx="4">
                  <c:v>5.5555555555555558E-3</c:v>
                </c:pt>
                <c:pt idx="5">
                  <c:v>6.9444444444444441E-3</c:v>
                </c:pt>
                <c:pt idx="6">
                  <c:v>8.3333333333333332E-3</c:v>
                </c:pt>
                <c:pt idx="7">
                  <c:v>9.7222222222222224E-3</c:v>
                </c:pt>
                <c:pt idx="8">
                  <c:v>1.1111111111111112E-2</c:v>
                </c:pt>
                <c:pt idx="9">
                  <c:v>1.2499999999999999E-2</c:v>
                </c:pt>
                <c:pt idx="10">
                  <c:v>1.3888888888888888E-2</c:v>
                </c:pt>
                <c:pt idx="11">
                  <c:v>1.5277777777777777E-2</c:v>
                </c:pt>
                <c:pt idx="12">
                  <c:v>1.6666666666666666E-2</c:v>
                </c:pt>
                <c:pt idx="13">
                  <c:v>1.8055555555555557E-2</c:v>
                </c:pt>
                <c:pt idx="14">
                  <c:v>1.9444444444444445E-2</c:v>
                </c:pt>
                <c:pt idx="15">
                  <c:v>2.0833333333333332E-2</c:v>
                </c:pt>
                <c:pt idx="16">
                  <c:v>2.2222222222222223E-2</c:v>
                </c:pt>
                <c:pt idx="17">
                  <c:v>2.361111111111111E-2</c:v>
                </c:pt>
                <c:pt idx="18">
                  <c:v>2.4999999999999998E-2</c:v>
                </c:pt>
                <c:pt idx="19">
                  <c:v>2.6388888888888889E-2</c:v>
                </c:pt>
                <c:pt idx="20">
                  <c:v>2.7777777777777776E-2</c:v>
                </c:pt>
                <c:pt idx="21">
                  <c:v>2.9166666666666664E-2</c:v>
                </c:pt>
                <c:pt idx="22">
                  <c:v>3.0555555555555555E-2</c:v>
                </c:pt>
                <c:pt idx="23">
                  <c:v>3.1944444444444449E-2</c:v>
                </c:pt>
                <c:pt idx="24">
                  <c:v>3.3333333333333333E-2</c:v>
                </c:pt>
                <c:pt idx="25">
                  <c:v>3.4722222222222224E-2</c:v>
                </c:pt>
                <c:pt idx="26">
                  <c:v>3.6111111111111115E-2</c:v>
                </c:pt>
                <c:pt idx="27">
                  <c:v>3.7499999999999999E-2</c:v>
                </c:pt>
                <c:pt idx="28">
                  <c:v>3.888888888888889E-2</c:v>
                </c:pt>
                <c:pt idx="29">
                  <c:v>4.027777777777778E-2</c:v>
                </c:pt>
                <c:pt idx="30">
                  <c:v>4.1666666666666664E-2</c:v>
                </c:pt>
              </c:numCache>
            </c:numRef>
          </c:xVal>
          <c:yVal>
            <c:numRef>
              <c:f>'HDAC Assays'!$C$3:$C$33</c:f>
              <c:numCache>
                <c:formatCode>0</c:formatCode>
                <c:ptCount val="31"/>
                <c:pt idx="0">
                  <c:v>1032.5</c:v>
                </c:pt>
                <c:pt idx="1">
                  <c:v>1081.5</c:v>
                </c:pt>
                <c:pt idx="2">
                  <c:v>1073.5</c:v>
                </c:pt>
                <c:pt idx="3">
                  <c:v>1063.5</c:v>
                </c:pt>
                <c:pt idx="4">
                  <c:v>1072.5</c:v>
                </c:pt>
                <c:pt idx="5">
                  <c:v>1133</c:v>
                </c:pt>
                <c:pt idx="6">
                  <c:v>1178.5</c:v>
                </c:pt>
                <c:pt idx="7">
                  <c:v>1205.5</c:v>
                </c:pt>
                <c:pt idx="8">
                  <c:v>1216.5</c:v>
                </c:pt>
                <c:pt idx="9">
                  <c:v>1224.5</c:v>
                </c:pt>
                <c:pt idx="10">
                  <c:v>1224.5</c:v>
                </c:pt>
                <c:pt idx="11">
                  <c:v>1223.5</c:v>
                </c:pt>
                <c:pt idx="12">
                  <c:v>1220.5</c:v>
                </c:pt>
                <c:pt idx="13">
                  <c:v>1213</c:v>
                </c:pt>
                <c:pt idx="14">
                  <c:v>1210</c:v>
                </c:pt>
                <c:pt idx="15">
                  <c:v>1206.5</c:v>
                </c:pt>
                <c:pt idx="16">
                  <c:v>1198.5</c:v>
                </c:pt>
                <c:pt idx="17">
                  <c:v>1194</c:v>
                </c:pt>
                <c:pt idx="18">
                  <c:v>1191.5</c:v>
                </c:pt>
                <c:pt idx="19">
                  <c:v>1188</c:v>
                </c:pt>
                <c:pt idx="20">
                  <c:v>1183</c:v>
                </c:pt>
                <c:pt idx="21">
                  <c:v>1179</c:v>
                </c:pt>
                <c:pt idx="22">
                  <c:v>1176</c:v>
                </c:pt>
                <c:pt idx="23">
                  <c:v>1173.5</c:v>
                </c:pt>
                <c:pt idx="24">
                  <c:v>1168</c:v>
                </c:pt>
                <c:pt idx="25">
                  <c:v>1164</c:v>
                </c:pt>
                <c:pt idx="26">
                  <c:v>1160.5</c:v>
                </c:pt>
                <c:pt idx="27">
                  <c:v>1158.5</c:v>
                </c:pt>
                <c:pt idx="28">
                  <c:v>1155.5</c:v>
                </c:pt>
                <c:pt idx="29">
                  <c:v>1151.5</c:v>
                </c:pt>
                <c:pt idx="30">
                  <c:v>1149.5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15D-468F-8442-0C657A16C61D}"/>
            </c:ext>
          </c:extLst>
        </c:ser>
        <c:ser>
          <c:idx val="2"/>
          <c:order val="1"/>
          <c:tx>
            <c:strRef>
              <c:f>'HDAC Assays'!$D$34</c:f>
              <c:strCache>
                <c:ptCount val="1"/>
                <c:pt idx="0">
                  <c:v>TSA (2 uM)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'HDAC Assays'!$A$3:$A$33</c:f>
              <c:numCache>
                <c:formatCode>h:mm:ss</c:formatCode>
                <c:ptCount val="31"/>
                <c:pt idx="0">
                  <c:v>0</c:v>
                </c:pt>
                <c:pt idx="1">
                  <c:v>1.3888888888888889E-3</c:v>
                </c:pt>
                <c:pt idx="2">
                  <c:v>2.7777777777777779E-3</c:v>
                </c:pt>
                <c:pt idx="3">
                  <c:v>4.1666666666666666E-3</c:v>
                </c:pt>
                <c:pt idx="4">
                  <c:v>5.5555555555555558E-3</c:v>
                </c:pt>
                <c:pt idx="5">
                  <c:v>6.9444444444444441E-3</c:v>
                </c:pt>
                <c:pt idx="6">
                  <c:v>8.3333333333333332E-3</c:v>
                </c:pt>
                <c:pt idx="7">
                  <c:v>9.7222222222222224E-3</c:v>
                </c:pt>
                <c:pt idx="8">
                  <c:v>1.1111111111111112E-2</c:v>
                </c:pt>
                <c:pt idx="9">
                  <c:v>1.2499999999999999E-2</c:v>
                </c:pt>
                <c:pt idx="10">
                  <c:v>1.3888888888888888E-2</c:v>
                </c:pt>
                <c:pt idx="11">
                  <c:v>1.5277777777777777E-2</c:v>
                </c:pt>
                <c:pt idx="12">
                  <c:v>1.6666666666666666E-2</c:v>
                </c:pt>
                <c:pt idx="13">
                  <c:v>1.8055555555555557E-2</c:v>
                </c:pt>
                <c:pt idx="14">
                  <c:v>1.9444444444444445E-2</c:v>
                </c:pt>
                <c:pt idx="15">
                  <c:v>2.0833333333333332E-2</c:v>
                </c:pt>
                <c:pt idx="16">
                  <c:v>2.2222222222222223E-2</c:v>
                </c:pt>
                <c:pt idx="17">
                  <c:v>2.361111111111111E-2</c:v>
                </c:pt>
                <c:pt idx="18">
                  <c:v>2.4999999999999998E-2</c:v>
                </c:pt>
                <c:pt idx="19">
                  <c:v>2.6388888888888889E-2</c:v>
                </c:pt>
                <c:pt idx="20">
                  <c:v>2.7777777777777776E-2</c:v>
                </c:pt>
                <c:pt idx="21">
                  <c:v>2.9166666666666664E-2</c:v>
                </c:pt>
                <c:pt idx="22">
                  <c:v>3.0555555555555555E-2</c:v>
                </c:pt>
                <c:pt idx="23">
                  <c:v>3.1944444444444449E-2</c:v>
                </c:pt>
                <c:pt idx="24">
                  <c:v>3.3333333333333333E-2</c:v>
                </c:pt>
                <c:pt idx="25">
                  <c:v>3.4722222222222224E-2</c:v>
                </c:pt>
                <c:pt idx="26">
                  <c:v>3.6111111111111115E-2</c:v>
                </c:pt>
                <c:pt idx="27">
                  <c:v>3.7499999999999999E-2</c:v>
                </c:pt>
                <c:pt idx="28">
                  <c:v>3.888888888888889E-2</c:v>
                </c:pt>
                <c:pt idx="29">
                  <c:v>4.027777777777778E-2</c:v>
                </c:pt>
                <c:pt idx="30">
                  <c:v>4.1666666666666664E-2</c:v>
                </c:pt>
              </c:numCache>
            </c:numRef>
          </c:xVal>
          <c:yVal>
            <c:numRef>
              <c:f>'HDAC Assays'!$D$3:$D$33</c:f>
              <c:numCache>
                <c:formatCode>0</c:formatCode>
                <c:ptCount val="31"/>
                <c:pt idx="0">
                  <c:v>941.5</c:v>
                </c:pt>
                <c:pt idx="1">
                  <c:v>1072.5</c:v>
                </c:pt>
                <c:pt idx="2">
                  <c:v>1183.5</c:v>
                </c:pt>
                <c:pt idx="3">
                  <c:v>1301.5</c:v>
                </c:pt>
                <c:pt idx="4">
                  <c:v>1426.5</c:v>
                </c:pt>
                <c:pt idx="5">
                  <c:v>1548.5</c:v>
                </c:pt>
                <c:pt idx="6">
                  <c:v>1668.5</c:v>
                </c:pt>
                <c:pt idx="7">
                  <c:v>1785</c:v>
                </c:pt>
                <c:pt idx="8">
                  <c:v>1894.5</c:v>
                </c:pt>
                <c:pt idx="9">
                  <c:v>1995</c:v>
                </c:pt>
                <c:pt idx="10">
                  <c:v>2098.5</c:v>
                </c:pt>
                <c:pt idx="11">
                  <c:v>2190.5</c:v>
                </c:pt>
                <c:pt idx="12">
                  <c:v>2273.5</c:v>
                </c:pt>
                <c:pt idx="13">
                  <c:v>2357.5</c:v>
                </c:pt>
                <c:pt idx="14">
                  <c:v>2439</c:v>
                </c:pt>
                <c:pt idx="15">
                  <c:v>2505</c:v>
                </c:pt>
                <c:pt idx="16">
                  <c:v>2581.5</c:v>
                </c:pt>
                <c:pt idx="17">
                  <c:v>2646</c:v>
                </c:pt>
                <c:pt idx="18">
                  <c:v>2710</c:v>
                </c:pt>
                <c:pt idx="19">
                  <c:v>2768.5</c:v>
                </c:pt>
                <c:pt idx="20">
                  <c:v>2824.5</c:v>
                </c:pt>
                <c:pt idx="21">
                  <c:v>2872</c:v>
                </c:pt>
                <c:pt idx="22">
                  <c:v>2926</c:v>
                </c:pt>
                <c:pt idx="23">
                  <c:v>2973.5</c:v>
                </c:pt>
                <c:pt idx="24">
                  <c:v>3013</c:v>
                </c:pt>
                <c:pt idx="25">
                  <c:v>3060</c:v>
                </c:pt>
                <c:pt idx="26">
                  <c:v>3099.5</c:v>
                </c:pt>
                <c:pt idx="27">
                  <c:v>3143.5</c:v>
                </c:pt>
                <c:pt idx="28">
                  <c:v>3172</c:v>
                </c:pt>
                <c:pt idx="29">
                  <c:v>3208</c:v>
                </c:pt>
                <c:pt idx="30">
                  <c:v>3243.5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15D-468F-8442-0C657A16C61D}"/>
            </c:ext>
          </c:extLst>
        </c:ser>
        <c:ser>
          <c:idx val="3"/>
          <c:order val="2"/>
          <c:tx>
            <c:strRef>
              <c:f>'HDAC Assays'!$E$34</c:f>
              <c:strCache>
                <c:ptCount val="1"/>
                <c:pt idx="0">
                  <c:v>Butyrate (10 mM)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'HDAC Assays'!$A$3:$A$33</c:f>
              <c:numCache>
                <c:formatCode>h:mm:ss</c:formatCode>
                <c:ptCount val="31"/>
                <c:pt idx="0">
                  <c:v>0</c:v>
                </c:pt>
                <c:pt idx="1">
                  <c:v>1.3888888888888889E-3</c:v>
                </c:pt>
                <c:pt idx="2">
                  <c:v>2.7777777777777779E-3</c:v>
                </c:pt>
                <c:pt idx="3">
                  <c:v>4.1666666666666666E-3</c:v>
                </c:pt>
                <c:pt idx="4">
                  <c:v>5.5555555555555558E-3</c:v>
                </c:pt>
                <c:pt idx="5">
                  <c:v>6.9444444444444441E-3</c:v>
                </c:pt>
                <c:pt idx="6">
                  <c:v>8.3333333333333332E-3</c:v>
                </c:pt>
                <c:pt idx="7">
                  <c:v>9.7222222222222224E-3</c:v>
                </c:pt>
                <c:pt idx="8">
                  <c:v>1.1111111111111112E-2</c:v>
                </c:pt>
                <c:pt idx="9">
                  <c:v>1.2499999999999999E-2</c:v>
                </c:pt>
                <c:pt idx="10">
                  <c:v>1.3888888888888888E-2</c:v>
                </c:pt>
                <c:pt idx="11">
                  <c:v>1.5277777777777777E-2</c:v>
                </c:pt>
                <c:pt idx="12">
                  <c:v>1.6666666666666666E-2</c:v>
                </c:pt>
                <c:pt idx="13">
                  <c:v>1.8055555555555557E-2</c:v>
                </c:pt>
                <c:pt idx="14">
                  <c:v>1.9444444444444445E-2</c:v>
                </c:pt>
                <c:pt idx="15">
                  <c:v>2.0833333333333332E-2</c:v>
                </c:pt>
                <c:pt idx="16">
                  <c:v>2.2222222222222223E-2</c:v>
                </c:pt>
                <c:pt idx="17">
                  <c:v>2.361111111111111E-2</c:v>
                </c:pt>
                <c:pt idx="18">
                  <c:v>2.4999999999999998E-2</c:v>
                </c:pt>
                <c:pt idx="19">
                  <c:v>2.6388888888888889E-2</c:v>
                </c:pt>
                <c:pt idx="20">
                  <c:v>2.7777777777777776E-2</c:v>
                </c:pt>
                <c:pt idx="21">
                  <c:v>2.9166666666666664E-2</c:v>
                </c:pt>
                <c:pt idx="22">
                  <c:v>3.0555555555555555E-2</c:v>
                </c:pt>
                <c:pt idx="23">
                  <c:v>3.1944444444444449E-2</c:v>
                </c:pt>
                <c:pt idx="24">
                  <c:v>3.3333333333333333E-2</c:v>
                </c:pt>
                <c:pt idx="25">
                  <c:v>3.4722222222222224E-2</c:v>
                </c:pt>
                <c:pt idx="26">
                  <c:v>3.6111111111111115E-2</c:v>
                </c:pt>
                <c:pt idx="27">
                  <c:v>3.7499999999999999E-2</c:v>
                </c:pt>
                <c:pt idx="28">
                  <c:v>3.888888888888889E-2</c:v>
                </c:pt>
                <c:pt idx="29">
                  <c:v>4.027777777777778E-2</c:v>
                </c:pt>
                <c:pt idx="30">
                  <c:v>4.1666666666666664E-2</c:v>
                </c:pt>
              </c:numCache>
            </c:numRef>
          </c:xVal>
          <c:yVal>
            <c:numRef>
              <c:f>'HDAC Assays'!$E$3:$E$33</c:f>
              <c:numCache>
                <c:formatCode>0</c:formatCode>
                <c:ptCount val="31"/>
                <c:pt idx="0">
                  <c:v>910.5</c:v>
                </c:pt>
                <c:pt idx="1">
                  <c:v>1055.5</c:v>
                </c:pt>
                <c:pt idx="2">
                  <c:v>1205</c:v>
                </c:pt>
                <c:pt idx="3">
                  <c:v>1368</c:v>
                </c:pt>
                <c:pt idx="4">
                  <c:v>1537.5</c:v>
                </c:pt>
                <c:pt idx="5">
                  <c:v>1703</c:v>
                </c:pt>
                <c:pt idx="6">
                  <c:v>1863</c:v>
                </c:pt>
                <c:pt idx="7">
                  <c:v>2022.5</c:v>
                </c:pt>
                <c:pt idx="8">
                  <c:v>2169.5</c:v>
                </c:pt>
                <c:pt idx="9">
                  <c:v>2316</c:v>
                </c:pt>
                <c:pt idx="10">
                  <c:v>2453.5</c:v>
                </c:pt>
                <c:pt idx="11">
                  <c:v>2585</c:v>
                </c:pt>
                <c:pt idx="12">
                  <c:v>2712</c:v>
                </c:pt>
                <c:pt idx="13">
                  <c:v>2826</c:v>
                </c:pt>
                <c:pt idx="14">
                  <c:v>2947.5</c:v>
                </c:pt>
                <c:pt idx="15">
                  <c:v>3050</c:v>
                </c:pt>
                <c:pt idx="16">
                  <c:v>3153.5</c:v>
                </c:pt>
                <c:pt idx="17">
                  <c:v>3249.5</c:v>
                </c:pt>
                <c:pt idx="18">
                  <c:v>3346.5</c:v>
                </c:pt>
                <c:pt idx="19">
                  <c:v>3435</c:v>
                </c:pt>
                <c:pt idx="20">
                  <c:v>3519</c:v>
                </c:pt>
                <c:pt idx="21">
                  <c:v>3600.5</c:v>
                </c:pt>
                <c:pt idx="22">
                  <c:v>3676.5</c:v>
                </c:pt>
                <c:pt idx="23">
                  <c:v>3758</c:v>
                </c:pt>
                <c:pt idx="24">
                  <c:v>3832</c:v>
                </c:pt>
                <c:pt idx="25">
                  <c:v>3901.5</c:v>
                </c:pt>
                <c:pt idx="26">
                  <c:v>3969.5</c:v>
                </c:pt>
                <c:pt idx="27">
                  <c:v>4032</c:v>
                </c:pt>
                <c:pt idx="28">
                  <c:v>4104.5</c:v>
                </c:pt>
                <c:pt idx="29">
                  <c:v>4162</c:v>
                </c:pt>
                <c:pt idx="30">
                  <c:v>4223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15D-468F-8442-0C657A16C61D}"/>
            </c:ext>
          </c:extLst>
        </c:ser>
        <c:ser>
          <c:idx val="4"/>
          <c:order val="3"/>
          <c:tx>
            <c:strRef>
              <c:f>'HDAC Assays'!$F$34</c:f>
              <c:strCache>
                <c:ptCount val="1"/>
                <c:pt idx="0">
                  <c:v>Butyrate (1 mM)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'HDAC Assays'!$A$3:$A$33</c:f>
              <c:numCache>
                <c:formatCode>h:mm:ss</c:formatCode>
                <c:ptCount val="31"/>
                <c:pt idx="0">
                  <c:v>0</c:v>
                </c:pt>
                <c:pt idx="1">
                  <c:v>1.3888888888888889E-3</c:v>
                </c:pt>
                <c:pt idx="2">
                  <c:v>2.7777777777777779E-3</c:v>
                </c:pt>
                <c:pt idx="3">
                  <c:v>4.1666666666666666E-3</c:v>
                </c:pt>
                <c:pt idx="4">
                  <c:v>5.5555555555555558E-3</c:v>
                </c:pt>
                <c:pt idx="5">
                  <c:v>6.9444444444444441E-3</c:v>
                </c:pt>
                <c:pt idx="6">
                  <c:v>8.3333333333333332E-3</c:v>
                </c:pt>
                <c:pt idx="7">
                  <c:v>9.7222222222222224E-3</c:v>
                </c:pt>
                <c:pt idx="8">
                  <c:v>1.1111111111111112E-2</c:v>
                </c:pt>
                <c:pt idx="9">
                  <c:v>1.2499999999999999E-2</c:v>
                </c:pt>
                <c:pt idx="10">
                  <c:v>1.3888888888888888E-2</c:v>
                </c:pt>
                <c:pt idx="11">
                  <c:v>1.5277777777777777E-2</c:v>
                </c:pt>
                <c:pt idx="12">
                  <c:v>1.6666666666666666E-2</c:v>
                </c:pt>
                <c:pt idx="13">
                  <c:v>1.8055555555555557E-2</c:v>
                </c:pt>
                <c:pt idx="14">
                  <c:v>1.9444444444444445E-2</c:v>
                </c:pt>
                <c:pt idx="15">
                  <c:v>2.0833333333333332E-2</c:v>
                </c:pt>
                <c:pt idx="16">
                  <c:v>2.2222222222222223E-2</c:v>
                </c:pt>
                <c:pt idx="17">
                  <c:v>2.361111111111111E-2</c:v>
                </c:pt>
                <c:pt idx="18">
                  <c:v>2.4999999999999998E-2</c:v>
                </c:pt>
                <c:pt idx="19">
                  <c:v>2.6388888888888889E-2</c:v>
                </c:pt>
                <c:pt idx="20">
                  <c:v>2.7777777777777776E-2</c:v>
                </c:pt>
                <c:pt idx="21">
                  <c:v>2.9166666666666664E-2</c:v>
                </c:pt>
                <c:pt idx="22">
                  <c:v>3.0555555555555555E-2</c:v>
                </c:pt>
                <c:pt idx="23">
                  <c:v>3.1944444444444449E-2</c:v>
                </c:pt>
                <c:pt idx="24">
                  <c:v>3.3333333333333333E-2</c:v>
                </c:pt>
                <c:pt idx="25">
                  <c:v>3.4722222222222224E-2</c:v>
                </c:pt>
                <c:pt idx="26">
                  <c:v>3.6111111111111115E-2</c:v>
                </c:pt>
                <c:pt idx="27">
                  <c:v>3.7499999999999999E-2</c:v>
                </c:pt>
                <c:pt idx="28">
                  <c:v>3.888888888888889E-2</c:v>
                </c:pt>
                <c:pt idx="29">
                  <c:v>4.027777777777778E-2</c:v>
                </c:pt>
                <c:pt idx="30">
                  <c:v>4.1666666666666664E-2</c:v>
                </c:pt>
              </c:numCache>
            </c:numRef>
          </c:xVal>
          <c:yVal>
            <c:numRef>
              <c:f>'HDAC Assays'!$F$3:$F$33</c:f>
              <c:numCache>
                <c:formatCode>0</c:formatCode>
                <c:ptCount val="31"/>
                <c:pt idx="0">
                  <c:v>1090</c:v>
                </c:pt>
                <c:pt idx="1">
                  <c:v>1285</c:v>
                </c:pt>
                <c:pt idx="2">
                  <c:v>1480</c:v>
                </c:pt>
                <c:pt idx="3">
                  <c:v>1691.5</c:v>
                </c:pt>
                <c:pt idx="4">
                  <c:v>1920.5</c:v>
                </c:pt>
                <c:pt idx="5">
                  <c:v>2159</c:v>
                </c:pt>
                <c:pt idx="6">
                  <c:v>2400.5</c:v>
                </c:pt>
                <c:pt idx="7">
                  <c:v>2643.5</c:v>
                </c:pt>
                <c:pt idx="8">
                  <c:v>2889</c:v>
                </c:pt>
                <c:pt idx="9">
                  <c:v>3131</c:v>
                </c:pt>
                <c:pt idx="10">
                  <c:v>3374</c:v>
                </c:pt>
                <c:pt idx="11">
                  <c:v>3613</c:v>
                </c:pt>
                <c:pt idx="12">
                  <c:v>3842.5</c:v>
                </c:pt>
                <c:pt idx="13">
                  <c:v>4080.5</c:v>
                </c:pt>
                <c:pt idx="14">
                  <c:v>4312</c:v>
                </c:pt>
                <c:pt idx="15">
                  <c:v>4539.5</c:v>
                </c:pt>
                <c:pt idx="16">
                  <c:v>4767.5</c:v>
                </c:pt>
                <c:pt idx="17">
                  <c:v>4977.5</c:v>
                </c:pt>
                <c:pt idx="18">
                  <c:v>5191.5</c:v>
                </c:pt>
                <c:pt idx="19">
                  <c:v>5414</c:v>
                </c:pt>
                <c:pt idx="20">
                  <c:v>5623.5</c:v>
                </c:pt>
                <c:pt idx="21">
                  <c:v>5827</c:v>
                </c:pt>
                <c:pt idx="22">
                  <c:v>6030.5</c:v>
                </c:pt>
                <c:pt idx="23">
                  <c:v>6240</c:v>
                </c:pt>
                <c:pt idx="24">
                  <c:v>6430</c:v>
                </c:pt>
                <c:pt idx="25">
                  <c:v>6635.5</c:v>
                </c:pt>
                <c:pt idx="26">
                  <c:v>6829</c:v>
                </c:pt>
                <c:pt idx="27">
                  <c:v>7022</c:v>
                </c:pt>
                <c:pt idx="28">
                  <c:v>7203.5</c:v>
                </c:pt>
                <c:pt idx="29">
                  <c:v>7389.5</c:v>
                </c:pt>
                <c:pt idx="30">
                  <c:v>7593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15D-468F-8442-0C657A16C61D}"/>
            </c:ext>
          </c:extLst>
        </c:ser>
        <c:ser>
          <c:idx val="5"/>
          <c:order val="4"/>
          <c:tx>
            <c:strRef>
              <c:f>'HDAC Assays'!$G$34</c:f>
              <c:strCache>
                <c:ptCount val="1"/>
                <c:pt idx="0">
                  <c:v>Butyrate (0.1 mM)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'HDAC Assays'!$A$3:$A$33</c:f>
              <c:numCache>
                <c:formatCode>h:mm:ss</c:formatCode>
                <c:ptCount val="31"/>
                <c:pt idx="0">
                  <c:v>0</c:v>
                </c:pt>
                <c:pt idx="1">
                  <c:v>1.3888888888888889E-3</c:v>
                </c:pt>
                <c:pt idx="2">
                  <c:v>2.7777777777777779E-3</c:v>
                </c:pt>
                <c:pt idx="3">
                  <c:v>4.1666666666666666E-3</c:v>
                </c:pt>
                <c:pt idx="4">
                  <c:v>5.5555555555555558E-3</c:v>
                </c:pt>
                <c:pt idx="5">
                  <c:v>6.9444444444444441E-3</c:v>
                </c:pt>
                <c:pt idx="6">
                  <c:v>8.3333333333333332E-3</c:v>
                </c:pt>
                <c:pt idx="7">
                  <c:v>9.7222222222222224E-3</c:v>
                </c:pt>
                <c:pt idx="8">
                  <c:v>1.1111111111111112E-2</c:v>
                </c:pt>
                <c:pt idx="9">
                  <c:v>1.2499999999999999E-2</c:v>
                </c:pt>
                <c:pt idx="10">
                  <c:v>1.3888888888888888E-2</c:v>
                </c:pt>
                <c:pt idx="11">
                  <c:v>1.5277777777777777E-2</c:v>
                </c:pt>
                <c:pt idx="12">
                  <c:v>1.6666666666666666E-2</c:v>
                </c:pt>
                <c:pt idx="13">
                  <c:v>1.8055555555555557E-2</c:v>
                </c:pt>
                <c:pt idx="14">
                  <c:v>1.9444444444444445E-2</c:v>
                </c:pt>
                <c:pt idx="15">
                  <c:v>2.0833333333333332E-2</c:v>
                </c:pt>
                <c:pt idx="16">
                  <c:v>2.2222222222222223E-2</c:v>
                </c:pt>
                <c:pt idx="17">
                  <c:v>2.361111111111111E-2</c:v>
                </c:pt>
                <c:pt idx="18">
                  <c:v>2.4999999999999998E-2</c:v>
                </c:pt>
                <c:pt idx="19">
                  <c:v>2.6388888888888889E-2</c:v>
                </c:pt>
                <c:pt idx="20">
                  <c:v>2.7777777777777776E-2</c:v>
                </c:pt>
                <c:pt idx="21">
                  <c:v>2.9166666666666664E-2</c:v>
                </c:pt>
                <c:pt idx="22">
                  <c:v>3.0555555555555555E-2</c:v>
                </c:pt>
                <c:pt idx="23">
                  <c:v>3.1944444444444449E-2</c:v>
                </c:pt>
                <c:pt idx="24">
                  <c:v>3.3333333333333333E-2</c:v>
                </c:pt>
                <c:pt idx="25">
                  <c:v>3.4722222222222224E-2</c:v>
                </c:pt>
                <c:pt idx="26">
                  <c:v>3.6111111111111115E-2</c:v>
                </c:pt>
                <c:pt idx="27">
                  <c:v>3.7499999999999999E-2</c:v>
                </c:pt>
                <c:pt idx="28">
                  <c:v>3.888888888888889E-2</c:v>
                </c:pt>
                <c:pt idx="29">
                  <c:v>4.027777777777778E-2</c:v>
                </c:pt>
                <c:pt idx="30">
                  <c:v>4.1666666666666664E-2</c:v>
                </c:pt>
              </c:numCache>
            </c:numRef>
          </c:xVal>
          <c:yVal>
            <c:numRef>
              <c:f>'HDAC Assays'!$G$3:$G$33</c:f>
              <c:numCache>
                <c:formatCode>0</c:formatCode>
                <c:ptCount val="31"/>
                <c:pt idx="0">
                  <c:v>1054.5</c:v>
                </c:pt>
                <c:pt idx="1">
                  <c:v>1278</c:v>
                </c:pt>
                <c:pt idx="2">
                  <c:v>1520</c:v>
                </c:pt>
                <c:pt idx="3">
                  <c:v>1801</c:v>
                </c:pt>
                <c:pt idx="4">
                  <c:v>2127</c:v>
                </c:pt>
                <c:pt idx="5">
                  <c:v>2493.5</c:v>
                </c:pt>
                <c:pt idx="6">
                  <c:v>2891.5</c:v>
                </c:pt>
                <c:pt idx="7">
                  <c:v>3319</c:v>
                </c:pt>
                <c:pt idx="8">
                  <c:v>3768.5</c:v>
                </c:pt>
                <c:pt idx="9">
                  <c:v>4223</c:v>
                </c:pt>
                <c:pt idx="10">
                  <c:v>4699.5</c:v>
                </c:pt>
                <c:pt idx="11">
                  <c:v>5182.5</c:v>
                </c:pt>
                <c:pt idx="12">
                  <c:v>5667.5</c:v>
                </c:pt>
                <c:pt idx="13">
                  <c:v>6167.5</c:v>
                </c:pt>
                <c:pt idx="14">
                  <c:v>6654</c:v>
                </c:pt>
                <c:pt idx="15">
                  <c:v>7146</c:v>
                </c:pt>
                <c:pt idx="16">
                  <c:v>7636</c:v>
                </c:pt>
                <c:pt idx="17">
                  <c:v>8134.5</c:v>
                </c:pt>
                <c:pt idx="18">
                  <c:v>8601</c:v>
                </c:pt>
                <c:pt idx="19">
                  <c:v>9087</c:v>
                </c:pt>
                <c:pt idx="20">
                  <c:v>9546</c:v>
                </c:pt>
                <c:pt idx="21">
                  <c:v>10012</c:v>
                </c:pt>
                <c:pt idx="22">
                  <c:v>10490</c:v>
                </c:pt>
                <c:pt idx="23">
                  <c:v>10934.5</c:v>
                </c:pt>
                <c:pt idx="24">
                  <c:v>11381</c:v>
                </c:pt>
                <c:pt idx="25">
                  <c:v>11824</c:v>
                </c:pt>
                <c:pt idx="26">
                  <c:v>12260</c:v>
                </c:pt>
                <c:pt idx="27">
                  <c:v>12688</c:v>
                </c:pt>
                <c:pt idx="28">
                  <c:v>13107</c:v>
                </c:pt>
                <c:pt idx="29">
                  <c:v>13517</c:v>
                </c:pt>
                <c:pt idx="30">
                  <c:v>13913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15D-468F-8442-0C657A16C61D}"/>
            </c:ext>
          </c:extLst>
        </c:ser>
        <c:ser>
          <c:idx val="6"/>
          <c:order val="5"/>
          <c:tx>
            <c:strRef>
              <c:f>'HDAC Assays'!$H$34</c:f>
              <c:strCache>
                <c:ptCount val="1"/>
                <c:pt idx="0">
                  <c:v>Butyrate (0.01 mM)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'HDAC Assays'!$A$3:$A$33</c:f>
              <c:numCache>
                <c:formatCode>h:mm:ss</c:formatCode>
                <c:ptCount val="31"/>
                <c:pt idx="0">
                  <c:v>0</c:v>
                </c:pt>
                <c:pt idx="1">
                  <c:v>1.3888888888888889E-3</c:v>
                </c:pt>
                <c:pt idx="2">
                  <c:v>2.7777777777777779E-3</c:v>
                </c:pt>
                <c:pt idx="3">
                  <c:v>4.1666666666666666E-3</c:v>
                </c:pt>
                <c:pt idx="4">
                  <c:v>5.5555555555555558E-3</c:v>
                </c:pt>
                <c:pt idx="5">
                  <c:v>6.9444444444444441E-3</c:v>
                </c:pt>
                <c:pt idx="6">
                  <c:v>8.3333333333333332E-3</c:v>
                </c:pt>
                <c:pt idx="7">
                  <c:v>9.7222222222222224E-3</c:v>
                </c:pt>
                <c:pt idx="8">
                  <c:v>1.1111111111111112E-2</c:v>
                </c:pt>
                <c:pt idx="9">
                  <c:v>1.2499999999999999E-2</c:v>
                </c:pt>
                <c:pt idx="10">
                  <c:v>1.3888888888888888E-2</c:v>
                </c:pt>
                <c:pt idx="11">
                  <c:v>1.5277777777777777E-2</c:v>
                </c:pt>
                <c:pt idx="12">
                  <c:v>1.6666666666666666E-2</c:v>
                </c:pt>
                <c:pt idx="13">
                  <c:v>1.8055555555555557E-2</c:v>
                </c:pt>
                <c:pt idx="14">
                  <c:v>1.9444444444444445E-2</c:v>
                </c:pt>
                <c:pt idx="15">
                  <c:v>2.0833333333333332E-2</c:v>
                </c:pt>
                <c:pt idx="16">
                  <c:v>2.2222222222222223E-2</c:v>
                </c:pt>
                <c:pt idx="17">
                  <c:v>2.361111111111111E-2</c:v>
                </c:pt>
                <c:pt idx="18">
                  <c:v>2.4999999999999998E-2</c:v>
                </c:pt>
                <c:pt idx="19">
                  <c:v>2.6388888888888889E-2</c:v>
                </c:pt>
                <c:pt idx="20">
                  <c:v>2.7777777777777776E-2</c:v>
                </c:pt>
                <c:pt idx="21">
                  <c:v>2.9166666666666664E-2</c:v>
                </c:pt>
                <c:pt idx="22">
                  <c:v>3.0555555555555555E-2</c:v>
                </c:pt>
                <c:pt idx="23">
                  <c:v>3.1944444444444449E-2</c:v>
                </c:pt>
                <c:pt idx="24">
                  <c:v>3.3333333333333333E-2</c:v>
                </c:pt>
                <c:pt idx="25">
                  <c:v>3.4722222222222224E-2</c:v>
                </c:pt>
                <c:pt idx="26">
                  <c:v>3.6111111111111115E-2</c:v>
                </c:pt>
                <c:pt idx="27">
                  <c:v>3.7499999999999999E-2</c:v>
                </c:pt>
                <c:pt idx="28">
                  <c:v>3.888888888888889E-2</c:v>
                </c:pt>
                <c:pt idx="29">
                  <c:v>4.027777777777778E-2</c:v>
                </c:pt>
                <c:pt idx="30">
                  <c:v>4.1666666666666664E-2</c:v>
                </c:pt>
              </c:numCache>
            </c:numRef>
          </c:xVal>
          <c:yVal>
            <c:numRef>
              <c:f>'HDAC Assays'!$H$3:$H$33</c:f>
              <c:numCache>
                <c:formatCode>0</c:formatCode>
                <c:ptCount val="31"/>
                <c:pt idx="0">
                  <c:v>1100.5</c:v>
                </c:pt>
                <c:pt idx="1">
                  <c:v>1445.5</c:v>
                </c:pt>
                <c:pt idx="2">
                  <c:v>1947</c:v>
                </c:pt>
                <c:pt idx="3">
                  <c:v>2623</c:v>
                </c:pt>
                <c:pt idx="4">
                  <c:v>3474.5</c:v>
                </c:pt>
                <c:pt idx="5">
                  <c:v>4462</c:v>
                </c:pt>
                <c:pt idx="6">
                  <c:v>5537.5</c:v>
                </c:pt>
                <c:pt idx="7">
                  <c:v>6676.5</c:v>
                </c:pt>
                <c:pt idx="8">
                  <c:v>7847.5</c:v>
                </c:pt>
                <c:pt idx="9">
                  <c:v>9019.5</c:v>
                </c:pt>
                <c:pt idx="10">
                  <c:v>10178.5</c:v>
                </c:pt>
                <c:pt idx="11">
                  <c:v>11306.5</c:v>
                </c:pt>
                <c:pt idx="12">
                  <c:v>12396</c:v>
                </c:pt>
                <c:pt idx="13">
                  <c:v>13456.5</c:v>
                </c:pt>
                <c:pt idx="14">
                  <c:v>14445</c:v>
                </c:pt>
                <c:pt idx="15">
                  <c:v>15396.5</c:v>
                </c:pt>
                <c:pt idx="16">
                  <c:v>16309.5</c:v>
                </c:pt>
                <c:pt idx="17">
                  <c:v>17120.5</c:v>
                </c:pt>
                <c:pt idx="18">
                  <c:v>17927</c:v>
                </c:pt>
                <c:pt idx="19">
                  <c:v>18703.5</c:v>
                </c:pt>
                <c:pt idx="20">
                  <c:v>19386</c:v>
                </c:pt>
                <c:pt idx="21">
                  <c:v>20064.5</c:v>
                </c:pt>
                <c:pt idx="22">
                  <c:v>20688</c:v>
                </c:pt>
                <c:pt idx="23">
                  <c:v>21278</c:v>
                </c:pt>
                <c:pt idx="24">
                  <c:v>21871.5</c:v>
                </c:pt>
                <c:pt idx="25">
                  <c:v>22365</c:v>
                </c:pt>
                <c:pt idx="26">
                  <c:v>22869.5</c:v>
                </c:pt>
                <c:pt idx="27">
                  <c:v>23330.5</c:v>
                </c:pt>
                <c:pt idx="28">
                  <c:v>23782</c:v>
                </c:pt>
                <c:pt idx="29">
                  <c:v>24198</c:v>
                </c:pt>
                <c:pt idx="30">
                  <c:v>24595.5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15D-468F-8442-0C657A16C61D}"/>
            </c:ext>
          </c:extLst>
        </c:ser>
        <c:ser>
          <c:idx val="7"/>
          <c:order val="6"/>
          <c:tx>
            <c:strRef>
              <c:f>'HDAC Assays'!$I$34</c:f>
              <c:strCache>
                <c:ptCount val="1"/>
                <c:pt idx="0">
                  <c:v>Butyrate (0.001 mM)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'HDAC Assays'!$A$3:$A$33</c:f>
              <c:numCache>
                <c:formatCode>h:mm:ss</c:formatCode>
                <c:ptCount val="31"/>
                <c:pt idx="0">
                  <c:v>0</c:v>
                </c:pt>
                <c:pt idx="1">
                  <c:v>1.3888888888888889E-3</c:v>
                </c:pt>
                <c:pt idx="2">
                  <c:v>2.7777777777777779E-3</c:v>
                </c:pt>
                <c:pt idx="3">
                  <c:v>4.1666666666666666E-3</c:v>
                </c:pt>
                <c:pt idx="4">
                  <c:v>5.5555555555555558E-3</c:v>
                </c:pt>
                <c:pt idx="5">
                  <c:v>6.9444444444444441E-3</c:v>
                </c:pt>
                <c:pt idx="6">
                  <c:v>8.3333333333333332E-3</c:v>
                </c:pt>
                <c:pt idx="7">
                  <c:v>9.7222222222222224E-3</c:v>
                </c:pt>
                <c:pt idx="8">
                  <c:v>1.1111111111111112E-2</c:v>
                </c:pt>
                <c:pt idx="9">
                  <c:v>1.2499999999999999E-2</c:v>
                </c:pt>
                <c:pt idx="10">
                  <c:v>1.3888888888888888E-2</c:v>
                </c:pt>
                <c:pt idx="11">
                  <c:v>1.5277777777777777E-2</c:v>
                </c:pt>
                <c:pt idx="12">
                  <c:v>1.6666666666666666E-2</c:v>
                </c:pt>
                <c:pt idx="13">
                  <c:v>1.8055555555555557E-2</c:v>
                </c:pt>
                <c:pt idx="14">
                  <c:v>1.9444444444444445E-2</c:v>
                </c:pt>
                <c:pt idx="15">
                  <c:v>2.0833333333333332E-2</c:v>
                </c:pt>
                <c:pt idx="16">
                  <c:v>2.2222222222222223E-2</c:v>
                </c:pt>
                <c:pt idx="17">
                  <c:v>2.361111111111111E-2</c:v>
                </c:pt>
                <c:pt idx="18">
                  <c:v>2.4999999999999998E-2</c:v>
                </c:pt>
                <c:pt idx="19">
                  <c:v>2.6388888888888889E-2</c:v>
                </c:pt>
                <c:pt idx="20">
                  <c:v>2.7777777777777776E-2</c:v>
                </c:pt>
                <c:pt idx="21">
                  <c:v>2.9166666666666664E-2</c:v>
                </c:pt>
                <c:pt idx="22">
                  <c:v>3.0555555555555555E-2</c:v>
                </c:pt>
                <c:pt idx="23">
                  <c:v>3.1944444444444449E-2</c:v>
                </c:pt>
                <c:pt idx="24">
                  <c:v>3.3333333333333333E-2</c:v>
                </c:pt>
                <c:pt idx="25">
                  <c:v>3.4722222222222224E-2</c:v>
                </c:pt>
                <c:pt idx="26">
                  <c:v>3.6111111111111115E-2</c:v>
                </c:pt>
                <c:pt idx="27">
                  <c:v>3.7499999999999999E-2</c:v>
                </c:pt>
                <c:pt idx="28">
                  <c:v>3.888888888888889E-2</c:v>
                </c:pt>
                <c:pt idx="29">
                  <c:v>4.027777777777778E-2</c:v>
                </c:pt>
                <c:pt idx="30">
                  <c:v>4.1666666666666664E-2</c:v>
                </c:pt>
              </c:numCache>
            </c:numRef>
          </c:xVal>
          <c:yVal>
            <c:numRef>
              <c:f>'HDAC Assays'!$I$3:$I$33</c:f>
              <c:numCache>
                <c:formatCode>0</c:formatCode>
                <c:ptCount val="31"/>
                <c:pt idx="0">
                  <c:v>1394</c:v>
                </c:pt>
                <c:pt idx="1">
                  <c:v>1725</c:v>
                </c:pt>
                <c:pt idx="2">
                  <c:v>2323</c:v>
                </c:pt>
                <c:pt idx="3">
                  <c:v>3164.5</c:v>
                </c:pt>
                <c:pt idx="4">
                  <c:v>4024.5</c:v>
                </c:pt>
                <c:pt idx="5">
                  <c:v>5202.5</c:v>
                </c:pt>
                <c:pt idx="6">
                  <c:v>6520</c:v>
                </c:pt>
                <c:pt idx="7">
                  <c:v>7646</c:v>
                </c:pt>
                <c:pt idx="8">
                  <c:v>9022</c:v>
                </c:pt>
                <c:pt idx="9">
                  <c:v>10246.5</c:v>
                </c:pt>
                <c:pt idx="10">
                  <c:v>11693</c:v>
                </c:pt>
                <c:pt idx="11">
                  <c:v>12724</c:v>
                </c:pt>
                <c:pt idx="12">
                  <c:v>13978</c:v>
                </c:pt>
                <c:pt idx="13">
                  <c:v>15018.5</c:v>
                </c:pt>
                <c:pt idx="14">
                  <c:v>16160.5</c:v>
                </c:pt>
                <c:pt idx="15">
                  <c:v>16999</c:v>
                </c:pt>
                <c:pt idx="16">
                  <c:v>18055.5</c:v>
                </c:pt>
                <c:pt idx="17">
                  <c:v>18753</c:v>
                </c:pt>
                <c:pt idx="18">
                  <c:v>19684</c:v>
                </c:pt>
                <c:pt idx="19">
                  <c:v>20307</c:v>
                </c:pt>
                <c:pt idx="20">
                  <c:v>21062.5</c:v>
                </c:pt>
                <c:pt idx="21">
                  <c:v>21676</c:v>
                </c:pt>
                <c:pt idx="22">
                  <c:v>22360</c:v>
                </c:pt>
                <c:pt idx="23">
                  <c:v>22913.5</c:v>
                </c:pt>
                <c:pt idx="24">
                  <c:v>23439.5</c:v>
                </c:pt>
                <c:pt idx="25">
                  <c:v>23959</c:v>
                </c:pt>
                <c:pt idx="26">
                  <c:v>24615</c:v>
                </c:pt>
                <c:pt idx="27">
                  <c:v>24956.5</c:v>
                </c:pt>
                <c:pt idx="28">
                  <c:v>25451</c:v>
                </c:pt>
                <c:pt idx="29">
                  <c:v>25791.5</c:v>
                </c:pt>
                <c:pt idx="30">
                  <c:v>26238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15D-468F-8442-0C657A16C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7710768"/>
        <c:axId val="474332176"/>
      </c:scatterChart>
      <c:valAx>
        <c:axId val="1227710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332176"/>
        <c:crosses val="autoZero"/>
        <c:crossBetween val="midCat"/>
      </c:valAx>
      <c:valAx>
        <c:axId val="474332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Flourescence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77107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Propionate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'HDAC Assays'!$C$34</c:f>
              <c:strCache>
                <c:ptCount val="1"/>
                <c:pt idx="0">
                  <c:v>neg control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'HDAC Assays'!$A$3:$A$33</c:f>
              <c:numCache>
                <c:formatCode>h:mm:ss</c:formatCode>
                <c:ptCount val="31"/>
                <c:pt idx="0">
                  <c:v>0</c:v>
                </c:pt>
                <c:pt idx="1">
                  <c:v>1.3888888888888889E-3</c:v>
                </c:pt>
                <c:pt idx="2">
                  <c:v>2.7777777777777779E-3</c:v>
                </c:pt>
                <c:pt idx="3">
                  <c:v>4.1666666666666666E-3</c:v>
                </c:pt>
                <c:pt idx="4">
                  <c:v>5.5555555555555558E-3</c:v>
                </c:pt>
                <c:pt idx="5">
                  <c:v>6.9444444444444441E-3</c:v>
                </c:pt>
                <c:pt idx="6">
                  <c:v>8.3333333333333332E-3</c:v>
                </c:pt>
                <c:pt idx="7">
                  <c:v>9.7222222222222224E-3</c:v>
                </c:pt>
                <c:pt idx="8">
                  <c:v>1.1111111111111112E-2</c:v>
                </c:pt>
                <c:pt idx="9">
                  <c:v>1.2499999999999999E-2</c:v>
                </c:pt>
                <c:pt idx="10">
                  <c:v>1.3888888888888888E-2</c:v>
                </c:pt>
                <c:pt idx="11">
                  <c:v>1.5277777777777777E-2</c:v>
                </c:pt>
                <c:pt idx="12">
                  <c:v>1.6666666666666666E-2</c:v>
                </c:pt>
                <c:pt idx="13">
                  <c:v>1.8055555555555557E-2</c:v>
                </c:pt>
                <c:pt idx="14">
                  <c:v>1.9444444444444445E-2</c:v>
                </c:pt>
                <c:pt idx="15">
                  <c:v>2.0833333333333332E-2</c:v>
                </c:pt>
                <c:pt idx="16">
                  <c:v>2.2222222222222223E-2</c:v>
                </c:pt>
                <c:pt idx="17">
                  <c:v>2.361111111111111E-2</c:v>
                </c:pt>
                <c:pt idx="18">
                  <c:v>2.4999999999999998E-2</c:v>
                </c:pt>
                <c:pt idx="19">
                  <c:v>2.6388888888888889E-2</c:v>
                </c:pt>
                <c:pt idx="20">
                  <c:v>2.7777777777777776E-2</c:v>
                </c:pt>
                <c:pt idx="21">
                  <c:v>2.9166666666666664E-2</c:v>
                </c:pt>
                <c:pt idx="22">
                  <c:v>3.0555555555555555E-2</c:v>
                </c:pt>
                <c:pt idx="23">
                  <c:v>3.1944444444444449E-2</c:v>
                </c:pt>
                <c:pt idx="24">
                  <c:v>3.3333333333333333E-2</c:v>
                </c:pt>
                <c:pt idx="25">
                  <c:v>3.4722222222222224E-2</c:v>
                </c:pt>
                <c:pt idx="26">
                  <c:v>3.6111111111111115E-2</c:v>
                </c:pt>
                <c:pt idx="27">
                  <c:v>3.7499999999999999E-2</c:v>
                </c:pt>
                <c:pt idx="28">
                  <c:v>3.888888888888889E-2</c:v>
                </c:pt>
                <c:pt idx="29">
                  <c:v>4.027777777777778E-2</c:v>
                </c:pt>
                <c:pt idx="30">
                  <c:v>4.1666666666666664E-2</c:v>
                </c:pt>
              </c:numCache>
            </c:numRef>
          </c:xVal>
          <c:yVal>
            <c:numRef>
              <c:f>'HDAC Assays'!$C$3:$C$33</c:f>
              <c:numCache>
                <c:formatCode>0</c:formatCode>
                <c:ptCount val="31"/>
                <c:pt idx="0">
                  <c:v>1032.5</c:v>
                </c:pt>
                <c:pt idx="1">
                  <c:v>1081.5</c:v>
                </c:pt>
                <c:pt idx="2">
                  <c:v>1073.5</c:v>
                </c:pt>
                <c:pt idx="3">
                  <c:v>1063.5</c:v>
                </c:pt>
                <c:pt idx="4">
                  <c:v>1072.5</c:v>
                </c:pt>
                <c:pt idx="5">
                  <c:v>1133</c:v>
                </c:pt>
                <c:pt idx="6">
                  <c:v>1178.5</c:v>
                </c:pt>
                <c:pt idx="7">
                  <c:v>1205.5</c:v>
                </c:pt>
                <c:pt idx="8">
                  <c:v>1216.5</c:v>
                </c:pt>
                <c:pt idx="9">
                  <c:v>1224.5</c:v>
                </c:pt>
                <c:pt idx="10">
                  <c:v>1224.5</c:v>
                </c:pt>
                <c:pt idx="11">
                  <c:v>1223.5</c:v>
                </c:pt>
                <c:pt idx="12">
                  <c:v>1220.5</c:v>
                </c:pt>
                <c:pt idx="13">
                  <c:v>1213</c:v>
                </c:pt>
                <c:pt idx="14">
                  <c:v>1210</c:v>
                </c:pt>
                <c:pt idx="15">
                  <c:v>1206.5</c:v>
                </c:pt>
                <c:pt idx="16">
                  <c:v>1198.5</c:v>
                </c:pt>
                <c:pt idx="17">
                  <c:v>1194</c:v>
                </c:pt>
                <c:pt idx="18">
                  <c:v>1191.5</c:v>
                </c:pt>
                <c:pt idx="19">
                  <c:v>1188</c:v>
                </c:pt>
                <c:pt idx="20">
                  <c:v>1183</c:v>
                </c:pt>
                <c:pt idx="21">
                  <c:v>1179</c:v>
                </c:pt>
                <c:pt idx="22">
                  <c:v>1176</c:v>
                </c:pt>
                <c:pt idx="23">
                  <c:v>1173.5</c:v>
                </c:pt>
                <c:pt idx="24">
                  <c:v>1168</c:v>
                </c:pt>
                <c:pt idx="25">
                  <c:v>1164</c:v>
                </c:pt>
                <c:pt idx="26">
                  <c:v>1160.5</c:v>
                </c:pt>
                <c:pt idx="27">
                  <c:v>1158.5</c:v>
                </c:pt>
                <c:pt idx="28">
                  <c:v>1155.5</c:v>
                </c:pt>
                <c:pt idx="29">
                  <c:v>1151.5</c:v>
                </c:pt>
                <c:pt idx="30">
                  <c:v>1149.5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96B-40A6-8ED2-C637B6C0DCD1}"/>
            </c:ext>
          </c:extLst>
        </c:ser>
        <c:ser>
          <c:idx val="2"/>
          <c:order val="1"/>
          <c:tx>
            <c:strRef>
              <c:f>'HDAC Assays'!$D$34</c:f>
              <c:strCache>
                <c:ptCount val="1"/>
                <c:pt idx="0">
                  <c:v>TSA (2 uM)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'HDAC Assays'!$A$3:$A$33</c:f>
              <c:numCache>
                <c:formatCode>h:mm:ss</c:formatCode>
                <c:ptCount val="31"/>
                <c:pt idx="0">
                  <c:v>0</c:v>
                </c:pt>
                <c:pt idx="1">
                  <c:v>1.3888888888888889E-3</c:v>
                </c:pt>
                <c:pt idx="2">
                  <c:v>2.7777777777777779E-3</c:v>
                </c:pt>
                <c:pt idx="3">
                  <c:v>4.1666666666666666E-3</c:v>
                </c:pt>
                <c:pt idx="4">
                  <c:v>5.5555555555555558E-3</c:v>
                </c:pt>
                <c:pt idx="5">
                  <c:v>6.9444444444444441E-3</c:v>
                </c:pt>
                <c:pt idx="6">
                  <c:v>8.3333333333333332E-3</c:v>
                </c:pt>
                <c:pt idx="7">
                  <c:v>9.7222222222222224E-3</c:v>
                </c:pt>
                <c:pt idx="8">
                  <c:v>1.1111111111111112E-2</c:v>
                </c:pt>
                <c:pt idx="9">
                  <c:v>1.2499999999999999E-2</c:v>
                </c:pt>
                <c:pt idx="10">
                  <c:v>1.3888888888888888E-2</c:v>
                </c:pt>
                <c:pt idx="11">
                  <c:v>1.5277777777777777E-2</c:v>
                </c:pt>
                <c:pt idx="12">
                  <c:v>1.6666666666666666E-2</c:v>
                </c:pt>
                <c:pt idx="13">
                  <c:v>1.8055555555555557E-2</c:v>
                </c:pt>
                <c:pt idx="14">
                  <c:v>1.9444444444444445E-2</c:v>
                </c:pt>
                <c:pt idx="15">
                  <c:v>2.0833333333333332E-2</c:v>
                </c:pt>
                <c:pt idx="16">
                  <c:v>2.2222222222222223E-2</c:v>
                </c:pt>
                <c:pt idx="17">
                  <c:v>2.361111111111111E-2</c:v>
                </c:pt>
                <c:pt idx="18">
                  <c:v>2.4999999999999998E-2</c:v>
                </c:pt>
                <c:pt idx="19">
                  <c:v>2.6388888888888889E-2</c:v>
                </c:pt>
                <c:pt idx="20">
                  <c:v>2.7777777777777776E-2</c:v>
                </c:pt>
                <c:pt idx="21">
                  <c:v>2.9166666666666664E-2</c:v>
                </c:pt>
                <c:pt idx="22">
                  <c:v>3.0555555555555555E-2</c:v>
                </c:pt>
                <c:pt idx="23">
                  <c:v>3.1944444444444449E-2</c:v>
                </c:pt>
                <c:pt idx="24">
                  <c:v>3.3333333333333333E-2</c:v>
                </c:pt>
                <c:pt idx="25">
                  <c:v>3.4722222222222224E-2</c:v>
                </c:pt>
                <c:pt idx="26">
                  <c:v>3.6111111111111115E-2</c:v>
                </c:pt>
                <c:pt idx="27">
                  <c:v>3.7499999999999999E-2</c:v>
                </c:pt>
                <c:pt idx="28">
                  <c:v>3.888888888888889E-2</c:v>
                </c:pt>
                <c:pt idx="29">
                  <c:v>4.027777777777778E-2</c:v>
                </c:pt>
                <c:pt idx="30">
                  <c:v>4.1666666666666664E-2</c:v>
                </c:pt>
              </c:numCache>
            </c:numRef>
          </c:xVal>
          <c:yVal>
            <c:numRef>
              <c:f>'HDAC Assays'!$D$3:$D$33</c:f>
              <c:numCache>
                <c:formatCode>0</c:formatCode>
                <c:ptCount val="31"/>
                <c:pt idx="0">
                  <c:v>941.5</c:v>
                </c:pt>
                <c:pt idx="1">
                  <c:v>1072.5</c:v>
                </c:pt>
                <c:pt idx="2">
                  <c:v>1183.5</c:v>
                </c:pt>
                <c:pt idx="3">
                  <c:v>1301.5</c:v>
                </c:pt>
                <c:pt idx="4">
                  <c:v>1426.5</c:v>
                </c:pt>
                <c:pt idx="5">
                  <c:v>1548.5</c:v>
                </c:pt>
                <c:pt idx="6">
                  <c:v>1668.5</c:v>
                </c:pt>
                <c:pt idx="7">
                  <c:v>1785</c:v>
                </c:pt>
                <c:pt idx="8">
                  <c:v>1894.5</c:v>
                </c:pt>
                <c:pt idx="9">
                  <c:v>1995</c:v>
                </c:pt>
                <c:pt idx="10">
                  <c:v>2098.5</c:v>
                </c:pt>
                <c:pt idx="11">
                  <c:v>2190.5</c:v>
                </c:pt>
                <c:pt idx="12">
                  <c:v>2273.5</c:v>
                </c:pt>
                <c:pt idx="13">
                  <c:v>2357.5</c:v>
                </c:pt>
                <c:pt idx="14">
                  <c:v>2439</c:v>
                </c:pt>
                <c:pt idx="15">
                  <c:v>2505</c:v>
                </c:pt>
                <c:pt idx="16">
                  <c:v>2581.5</c:v>
                </c:pt>
                <c:pt idx="17">
                  <c:v>2646</c:v>
                </c:pt>
                <c:pt idx="18">
                  <c:v>2710</c:v>
                </c:pt>
                <c:pt idx="19">
                  <c:v>2768.5</c:v>
                </c:pt>
                <c:pt idx="20">
                  <c:v>2824.5</c:v>
                </c:pt>
                <c:pt idx="21">
                  <c:v>2872</c:v>
                </c:pt>
                <c:pt idx="22">
                  <c:v>2926</c:v>
                </c:pt>
                <c:pt idx="23">
                  <c:v>2973.5</c:v>
                </c:pt>
                <c:pt idx="24">
                  <c:v>3013</c:v>
                </c:pt>
                <c:pt idx="25">
                  <c:v>3060</c:v>
                </c:pt>
                <c:pt idx="26">
                  <c:v>3099.5</c:v>
                </c:pt>
                <c:pt idx="27">
                  <c:v>3143.5</c:v>
                </c:pt>
                <c:pt idx="28">
                  <c:v>3172</c:v>
                </c:pt>
                <c:pt idx="29">
                  <c:v>3208</c:v>
                </c:pt>
                <c:pt idx="30">
                  <c:v>3243.5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96B-40A6-8ED2-C637B6C0DCD1}"/>
            </c:ext>
          </c:extLst>
        </c:ser>
        <c:ser>
          <c:idx val="3"/>
          <c:order val="2"/>
          <c:tx>
            <c:strRef>
              <c:f>'HDAC Assays'!$J$34</c:f>
              <c:strCache>
                <c:ptCount val="1"/>
                <c:pt idx="0">
                  <c:v>Prop. (10 mM)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'HDAC Assays'!$A$3:$A$33</c:f>
              <c:numCache>
                <c:formatCode>h:mm:ss</c:formatCode>
                <c:ptCount val="31"/>
                <c:pt idx="0">
                  <c:v>0</c:v>
                </c:pt>
                <c:pt idx="1">
                  <c:v>1.3888888888888889E-3</c:v>
                </c:pt>
                <c:pt idx="2">
                  <c:v>2.7777777777777779E-3</c:v>
                </c:pt>
                <c:pt idx="3">
                  <c:v>4.1666666666666666E-3</c:v>
                </c:pt>
                <c:pt idx="4">
                  <c:v>5.5555555555555558E-3</c:v>
                </c:pt>
                <c:pt idx="5">
                  <c:v>6.9444444444444441E-3</c:v>
                </c:pt>
                <c:pt idx="6">
                  <c:v>8.3333333333333332E-3</c:v>
                </c:pt>
                <c:pt idx="7">
                  <c:v>9.7222222222222224E-3</c:v>
                </c:pt>
                <c:pt idx="8">
                  <c:v>1.1111111111111112E-2</c:v>
                </c:pt>
                <c:pt idx="9">
                  <c:v>1.2499999999999999E-2</c:v>
                </c:pt>
                <c:pt idx="10">
                  <c:v>1.3888888888888888E-2</c:v>
                </c:pt>
                <c:pt idx="11">
                  <c:v>1.5277777777777777E-2</c:v>
                </c:pt>
                <c:pt idx="12">
                  <c:v>1.6666666666666666E-2</c:v>
                </c:pt>
                <c:pt idx="13">
                  <c:v>1.8055555555555557E-2</c:v>
                </c:pt>
                <c:pt idx="14">
                  <c:v>1.9444444444444445E-2</c:v>
                </c:pt>
                <c:pt idx="15">
                  <c:v>2.0833333333333332E-2</c:v>
                </c:pt>
                <c:pt idx="16">
                  <c:v>2.2222222222222223E-2</c:v>
                </c:pt>
                <c:pt idx="17">
                  <c:v>2.361111111111111E-2</c:v>
                </c:pt>
                <c:pt idx="18">
                  <c:v>2.4999999999999998E-2</c:v>
                </c:pt>
                <c:pt idx="19">
                  <c:v>2.6388888888888889E-2</c:v>
                </c:pt>
                <c:pt idx="20">
                  <c:v>2.7777777777777776E-2</c:v>
                </c:pt>
                <c:pt idx="21">
                  <c:v>2.9166666666666664E-2</c:v>
                </c:pt>
                <c:pt idx="22">
                  <c:v>3.0555555555555555E-2</c:v>
                </c:pt>
                <c:pt idx="23">
                  <c:v>3.1944444444444449E-2</c:v>
                </c:pt>
                <c:pt idx="24">
                  <c:v>3.3333333333333333E-2</c:v>
                </c:pt>
                <c:pt idx="25">
                  <c:v>3.4722222222222224E-2</c:v>
                </c:pt>
                <c:pt idx="26">
                  <c:v>3.6111111111111115E-2</c:v>
                </c:pt>
                <c:pt idx="27">
                  <c:v>3.7499999999999999E-2</c:v>
                </c:pt>
                <c:pt idx="28">
                  <c:v>3.888888888888889E-2</c:v>
                </c:pt>
                <c:pt idx="29">
                  <c:v>4.027777777777778E-2</c:v>
                </c:pt>
                <c:pt idx="30">
                  <c:v>4.1666666666666664E-2</c:v>
                </c:pt>
              </c:numCache>
            </c:numRef>
          </c:xVal>
          <c:yVal>
            <c:numRef>
              <c:f>'HDAC Assays'!$J$3:$J$33</c:f>
              <c:numCache>
                <c:formatCode>0</c:formatCode>
                <c:ptCount val="31"/>
                <c:pt idx="0">
                  <c:v>1115</c:v>
                </c:pt>
                <c:pt idx="1">
                  <c:v>1315.5</c:v>
                </c:pt>
                <c:pt idx="2">
                  <c:v>1521.5</c:v>
                </c:pt>
                <c:pt idx="3">
                  <c:v>1716</c:v>
                </c:pt>
                <c:pt idx="4">
                  <c:v>1942.5</c:v>
                </c:pt>
                <c:pt idx="5">
                  <c:v>2147.5</c:v>
                </c:pt>
                <c:pt idx="6">
                  <c:v>2373</c:v>
                </c:pt>
                <c:pt idx="7">
                  <c:v>2601.5</c:v>
                </c:pt>
                <c:pt idx="8">
                  <c:v>2803.5</c:v>
                </c:pt>
                <c:pt idx="9">
                  <c:v>2994.5</c:v>
                </c:pt>
                <c:pt idx="10">
                  <c:v>3199</c:v>
                </c:pt>
                <c:pt idx="11">
                  <c:v>3383</c:v>
                </c:pt>
                <c:pt idx="12">
                  <c:v>3566</c:v>
                </c:pt>
                <c:pt idx="13">
                  <c:v>3720.5</c:v>
                </c:pt>
                <c:pt idx="14">
                  <c:v>3883</c:v>
                </c:pt>
                <c:pt idx="15">
                  <c:v>4050.5</c:v>
                </c:pt>
                <c:pt idx="16">
                  <c:v>4208</c:v>
                </c:pt>
                <c:pt idx="17">
                  <c:v>4359</c:v>
                </c:pt>
                <c:pt idx="18">
                  <c:v>4485</c:v>
                </c:pt>
                <c:pt idx="19">
                  <c:v>4640</c:v>
                </c:pt>
                <c:pt idx="20">
                  <c:v>4763.5</c:v>
                </c:pt>
                <c:pt idx="21">
                  <c:v>4909</c:v>
                </c:pt>
                <c:pt idx="22">
                  <c:v>5029.5</c:v>
                </c:pt>
                <c:pt idx="23">
                  <c:v>5161</c:v>
                </c:pt>
                <c:pt idx="24">
                  <c:v>5281</c:v>
                </c:pt>
                <c:pt idx="25">
                  <c:v>5386</c:v>
                </c:pt>
                <c:pt idx="26">
                  <c:v>5503.5</c:v>
                </c:pt>
                <c:pt idx="27">
                  <c:v>5614.5</c:v>
                </c:pt>
                <c:pt idx="28">
                  <c:v>5727</c:v>
                </c:pt>
                <c:pt idx="29">
                  <c:v>5828</c:v>
                </c:pt>
                <c:pt idx="30">
                  <c:v>5926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96B-40A6-8ED2-C637B6C0DCD1}"/>
            </c:ext>
          </c:extLst>
        </c:ser>
        <c:ser>
          <c:idx val="4"/>
          <c:order val="3"/>
          <c:tx>
            <c:strRef>
              <c:f>'HDAC Assays'!$K$34</c:f>
              <c:strCache>
                <c:ptCount val="1"/>
                <c:pt idx="0">
                  <c:v>Prop. (1 mM)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'HDAC Assays'!$A$3:$A$33</c:f>
              <c:numCache>
                <c:formatCode>h:mm:ss</c:formatCode>
                <c:ptCount val="31"/>
                <c:pt idx="0">
                  <c:v>0</c:v>
                </c:pt>
                <c:pt idx="1">
                  <c:v>1.3888888888888889E-3</c:v>
                </c:pt>
                <c:pt idx="2">
                  <c:v>2.7777777777777779E-3</c:v>
                </c:pt>
                <c:pt idx="3">
                  <c:v>4.1666666666666666E-3</c:v>
                </c:pt>
                <c:pt idx="4">
                  <c:v>5.5555555555555558E-3</c:v>
                </c:pt>
                <c:pt idx="5">
                  <c:v>6.9444444444444441E-3</c:v>
                </c:pt>
                <c:pt idx="6">
                  <c:v>8.3333333333333332E-3</c:v>
                </c:pt>
                <c:pt idx="7">
                  <c:v>9.7222222222222224E-3</c:v>
                </c:pt>
                <c:pt idx="8">
                  <c:v>1.1111111111111112E-2</c:v>
                </c:pt>
                <c:pt idx="9">
                  <c:v>1.2499999999999999E-2</c:v>
                </c:pt>
                <c:pt idx="10">
                  <c:v>1.3888888888888888E-2</c:v>
                </c:pt>
                <c:pt idx="11">
                  <c:v>1.5277777777777777E-2</c:v>
                </c:pt>
                <c:pt idx="12">
                  <c:v>1.6666666666666666E-2</c:v>
                </c:pt>
                <c:pt idx="13">
                  <c:v>1.8055555555555557E-2</c:v>
                </c:pt>
                <c:pt idx="14">
                  <c:v>1.9444444444444445E-2</c:v>
                </c:pt>
                <c:pt idx="15">
                  <c:v>2.0833333333333332E-2</c:v>
                </c:pt>
                <c:pt idx="16">
                  <c:v>2.2222222222222223E-2</c:v>
                </c:pt>
                <c:pt idx="17">
                  <c:v>2.361111111111111E-2</c:v>
                </c:pt>
                <c:pt idx="18">
                  <c:v>2.4999999999999998E-2</c:v>
                </c:pt>
                <c:pt idx="19">
                  <c:v>2.6388888888888889E-2</c:v>
                </c:pt>
                <c:pt idx="20">
                  <c:v>2.7777777777777776E-2</c:v>
                </c:pt>
                <c:pt idx="21">
                  <c:v>2.9166666666666664E-2</c:v>
                </c:pt>
                <c:pt idx="22">
                  <c:v>3.0555555555555555E-2</c:v>
                </c:pt>
                <c:pt idx="23">
                  <c:v>3.1944444444444449E-2</c:v>
                </c:pt>
                <c:pt idx="24">
                  <c:v>3.3333333333333333E-2</c:v>
                </c:pt>
                <c:pt idx="25">
                  <c:v>3.4722222222222224E-2</c:v>
                </c:pt>
                <c:pt idx="26">
                  <c:v>3.6111111111111115E-2</c:v>
                </c:pt>
                <c:pt idx="27">
                  <c:v>3.7499999999999999E-2</c:v>
                </c:pt>
                <c:pt idx="28">
                  <c:v>3.888888888888889E-2</c:v>
                </c:pt>
                <c:pt idx="29">
                  <c:v>4.027777777777778E-2</c:v>
                </c:pt>
                <c:pt idx="30">
                  <c:v>4.1666666666666664E-2</c:v>
                </c:pt>
              </c:numCache>
            </c:numRef>
          </c:xVal>
          <c:yVal>
            <c:numRef>
              <c:f>'HDAC Assays'!$K$3:$K$33</c:f>
              <c:numCache>
                <c:formatCode>0</c:formatCode>
                <c:ptCount val="31"/>
                <c:pt idx="0">
                  <c:v>1100</c:v>
                </c:pt>
                <c:pt idx="1">
                  <c:v>1345.5</c:v>
                </c:pt>
                <c:pt idx="2">
                  <c:v>1608.5</c:v>
                </c:pt>
                <c:pt idx="3">
                  <c:v>1902.5</c:v>
                </c:pt>
                <c:pt idx="4">
                  <c:v>2225.5</c:v>
                </c:pt>
                <c:pt idx="5">
                  <c:v>2572</c:v>
                </c:pt>
                <c:pt idx="6">
                  <c:v>2941.5</c:v>
                </c:pt>
                <c:pt idx="7">
                  <c:v>3323</c:v>
                </c:pt>
                <c:pt idx="8">
                  <c:v>3718</c:v>
                </c:pt>
                <c:pt idx="9">
                  <c:v>4122</c:v>
                </c:pt>
                <c:pt idx="10">
                  <c:v>4523.5</c:v>
                </c:pt>
                <c:pt idx="11">
                  <c:v>4930.5</c:v>
                </c:pt>
                <c:pt idx="12">
                  <c:v>5343.5</c:v>
                </c:pt>
                <c:pt idx="13">
                  <c:v>5755.5</c:v>
                </c:pt>
                <c:pt idx="14">
                  <c:v>6170.5</c:v>
                </c:pt>
                <c:pt idx="15">
                  <c:v>6587.5</c:v>
                </c:pt>
                <c:pt idx="16">
                  <c:v>6982.5</c:v>
                </c:pt>
                <c:pt idx="17">
                  <c:v>7386</c:v>
                </c:pt>
                <c:pt idx="18">
                  <c:v>7811</c:v>
                </c:pt>
                <c:pt idx="19">
                  <c:v>8196</c:v>
                </c:pt>
                <c:pt idx="20">
                  <c:v>8590</c:v>
                </c:pt>
                <c:pt idx="21">
                  <c:v>8971</c:v>
                </c:pt>
                <c:pt idx="22">
                  <c:v>9368</c:v>
                </c:pt>
                <c:pt idx="23">
                  <c:v>9753</c:v>
                </c:pt>
                <c:pt idx="24">
                  <c:v>10122</c:v>
                </c:pt>
                <c:pt idx="25">
                  <c:v>10501</c:v>
                </c:pt>
                <c:pt idx="26">
                  <c:v>10865.5</c:v>
                </c:pt>
                <c:pt idx="27">
                  <c:v>11207</c:v>
                </c:pt>
                <c:pt idx="28">
                  <c:v>11580.5</c:v>
                </c:pt>
                <c:pt idx="29">
                  <c:v>11933</c:v>
                </c:pt>
                <c:pt idx="30">
                  <c:v>12294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96B-40A6-8ED2-C637B6C0DCD1}"/>
            </c:ext>
          </c:extLst>
        </c:ser>
        <c:ser>
          <c:idx val="5"/>
          <c:order val="4"/>
          <c:tx>
            <c:strRef>
              <c:f>'HDAC Assays'!$L$34</c:f>
              <c:strCache>
                <c:ptCount val="1"/>
                <c:pt idx="0">
                  <c:v>Prop. (0.1 mM)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'HDAC Assays'!$A$3:$A$33</c:f>
              <c:numCache>
                <c:formatCode>h:mm:ss</c:formatCode>
                <c:ptCount val="31"/>
                <c:pt idx="0">
                  <c:v>0</c:v>
                </c:pt>
                <c:pt idx="1">
                  <c:v>1.3888888888888889E-3</c:v>
                </c:pt>
                <c:pt idx="2">
                  <c:v>2.7777777777777779E-3</c:v>
                </c:pt>
                <c:pt idx="3">
                  <c:v>4.1666666666666666E-3</c:v>
                </c:pt>
                <c:pt idx="4">
                  <c:v>5.5555555555555558E-3</c:v>
                </c:pt>
                <c:pt idx="5">
                  <c:v>6.9444444444444441E-3</c:v>
                </c:pt>
                <c:pt idx="6">
                  <c:v>8.3333333333333332E-3</c:v>
                </c:pt>
                <c:pt idx="7">
                  <c:v>9.7222222222222224E-3</c:v>
                </c:pt>
                <c:pt idx="8">
                  <c:v>1.1111111111111112E-2</c:v>
                </c:pt>
                <c:pt idx="9">
                  <c:v>1.2499999999999999E-2</c:v>
                </c:pt>
                <c:pt idx="10">
                  <c:v>1.3888888888888888E-2</c:v>
                </c:pt>
                <c:pt idx="11">
                  <c:v>1.5277777777777777E-2</c:v>
                </c:pt>
                <c:pt idx="12">
                  <c:v>1.6666666666666666E-2</c:v>
                </c:pt>
                <c:pt idx="13">
                  <c:v>1.8055555555555557E-2</c:v>
                </c:pt>
                <c:pt idx="14">
                  <c:v>1.9444444444444445E-2</c:v>
                </c:pt>
                <c:pt idx="15">
                  <c:v>2.0833333333333332E-2</c:v>
                </c:pt>
                <c:pt idx="16">
                  <c:v>2.2222222222222223E-2</c:v>
                </c:pt>
                <c:pt idx="17">
                  <c:v>2.361111111111111E-2</c:v>
                </c:pt>
                <c:pt idx="18">
                  <c:v>2.4999999999999998E-2</c:v>
                </c:pt>
                <c:pt idx="19">
                  <c:v>2.6388888888888889E-2</c:v>
                </c:pt>
                <c:pt idx="20">
                  <c:v>2.7777777777777776E-2</c:v>
                </c:pt>
                <c:pt idx="21">
                  <c:v>2.9166666666666664E-2</c:v>
                </c:pt>
                <c:pt idx="22">
                  <c:v>3.0555555555555555E-2</c:v>
                </c:pt>
                <c:pt idx="23">
                  <c:v>3.1944444444444449E-2</c:v>
                </c:pt>
                <c:pt idx="24">
                  <c:v>3.3333333333333333E-2</c:v>
                </c:pt>
                <c:pt idx="25">
                  <c:v>3.4722222222222224E-2</c:v>
                </c:pt>
                <c:pt idx="26">
                  <c:v>3.6111111111111115E-2</c:v>
                </c:pt>
                <c:pt idx="27">
                  <c:v>3.7499999999999999E-2</c:v>
                </c:pt>
                <c:pt idx="28">
                  <c:v>3.888888888888889E-2</c:v>
                </c:pt>
                <c:pt idx="29">
                  <c:v>4.027777777777778E-2</c:v>
                </c:pt>
                <c:pt idx="30">
                  <c:v>4.1666666666666664E-2</c:v>
                </c:pt>
              </c:numCache>
            </c:numRef>
          </c:xVal>
          <c:yVal>
            <c:numRef>
              <c:f>'HDAC Assays'!$L$3:$L$33</c:f>
              <c:numCache>
                <c:formatCode>0</c:formatCode>
                <c:ptCount val="31"/>
                <c:pt idx="0">
                  <c:v>1183.5</c:v>
                </c:pt>
                <c:pt idx="1">
                  <c:v>1488.5</c:v>
                </c:pt>
                <c:pt idx="2">
                  <c:v>1872.5</c:v>
                </c:pt>
                <c:pt idx="3">
                  <c:v>2344.5</c:v>
                </c:pt>
                <c:pt idx="4">
                  <c:v>2904.5</c:v>
                </c:pt>
                <c:pt idx="5">
                  <c:v>3558.5</c:v>
                </c:pt>
                <c:pt idx="6">
                  <c:v>4274.5</c:v>
                </c:pt>
                <c:pt idx="7">
                  <c:v>5039</c:v>
                </c:pt>
                <c:pt idx="8">
                  <c:v>5718.5</c:v>
                </c:pt>
                <c:pt idx="9">
                  <c:v>6519.5</c:v>
                </c:pt>
                <c:pt idx="10">
                  <c:v>7337</c:v>
                </c:pt>
                <c:pt idx="11">
                  <c:v>8130</c:v>
                </c:pt>
                <c:pt idx="12">
                  <c:v>8765.5</c:v>
                </c:pt>
                <c:pt idx="13">
                  <c:v>9533.5</c:v>
                </c:pt>
                <c:pt idx="14">
                  <c:v>10334</c:v>
                </c:pt>
                <c:pt idx="15">
                  <c:v>11120.5</c:v>
                </c:pt>
                <c:pt idx="16">
                  <c:v>11865.5</c:v>
                </c:pt>
                <c:pt idx="17">
                  <c:v>12604</c:v>
                </c:pt>
                <c:pt idx="18">
                  <c:v>13329</c:v>
                </c:pt>
                <c:pt idx="19">
                  <c:v>14026</c:v>
                </c:pt>
                <c:pt idx="20">
                  <c:v>14707</c:v>
                </c:pt>
                <c:pt idx="21">
                  <c:v>15363</c:v>
                </c:pt>
                <c:pt idx="22">
                  <c:v>16030.5</c:v>
                </c:pt>
                <c:pt idx="23">
                  <c:v>16638.5</c:v>
                </c:pt>
                <c:pt idx="24">
                  <c:v>17244.5</c:v>
                </c:pt>
                <c:pt idx="25">
                  <c:v>17811.5</c:v>
                </c:pt>
                <c:pt idx="26">
                  <c:v>18363.5</c:v>
                </c:pt>
                <c:pt idx="27">
                  <c:v>18926</c:v>
                </c:pt>
                <c:pt idx="28">
                  <c:v>19430.5</c:v>
                </c:pt>
                <c:pt idx="29">
                  <c:v>19943.5</c:v>
                </c:pt>
                <c:pt idx="30">
                  <c:v>20418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96B-40A6-8ED2-C637B6C0DCD1}"/>
            </c:ext>
          </c:extLst>
        </c:ser>
        <c:ser>
          <c:idx val="6"/>
          <c:order val="5"/>
          <c:tx>
            <c:strRef>
              <c:f>'HDAC Assays'!$M$34</c:f>
              <c:strCache>
                <c:ptCount val="1"/>
                <c:pt idx="0">
                  <c:v>Prop. (0.01 mM)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'HDAC Assays'!$A$3:$A$33</c:f>
              <c:numCache>
                <c:formatCode>h:mm:ss</c:formatCode>
                <c:ptCount val="31"/>
                <c:pt idx="0">
                  <c:v>0</c:v>
                </c:pt>
                <c:pt idx="1">
                  <c:v>1.3888888888888889E-3</c:v>
                </c:pt>
                <c:pt idx="2">
                  <c:v>2.7777777777777779E-3</c:v>
                </c:pt>
                <c:pt idx="3">
                  <c:v>4.1666666666666666E-3</c:v>
                </c:pt>
                <c:pt idx="4">
                  <c:v>5.5555555555555558E-3</c:v>
                </c:pt>
                <c:pt idx="5">
                  <c:v>6.9444444444444441E-3</c:v>
                </c:pt>
                <c:pt idx="6">
                  <c:v>8.3333333333333332E-3</c:v>
                </c:pt>
                <c:pt idx="7">
                  <c:v>9.7222222222222224E-3</c:v>
                </c:pt>
                <c:pt idx="8">
                  <c:v>1.1111111111111112E-2</c:v>
                </c:pt>
                <c:pt idx="9">
                  <c:v>1.2499999999999999E-2</c:v>
                </c:pt>
                <c:pt idx="10">
                  <c:v>1.3888888888888888E-2</c:v>
                </c:pt>
                <c:pt idx="11">
                  <c:v>1.5277777777777777E-2</c:v>
                </c:pt>
                <c:pt idx="12">
                  <c:v>1.6666666666666666E-2</c:v>
                </c:pt>
                <c:pt idx="13">
                  <c:v>1.8055555555555557E-2</c:v>
                </c:pt>
                <c:pt idx="14">
                  <c:v>1.9444444444444445E-2</c:v>
                </c:pt>
                <c:pt idx="15">
                  <c:v>2.0833333333333332E-2</c:v>
                </c:pt>
                <c:pt idx="16">
                  <c:v>2.2222222222222223E-2</c:v>
                </c:pt>
                <c:pt idx="17">
                  <c:v>2.361111111111111E-2</c:v>
                </c:pt>
                <c:pt idx="18">
                  <c:v>2.4999999999999998E-2</c:v>
                </c:pt>
                <c:pt idx="19">
                  <c:v>2.6388888888888889E-2</c:v>
                </c:pt>
                <c:pt idx="20">
                  <c:v>2.7777777777777776E-2</c:v>
                </c:pt>
                <c:pt idx="21">
                  <c:v>2.9166666666666664E-2</c:v>
                </c:pt>
                <c:pt idx="22">
                  <c:v>3.0555555555555555E-2</c:v>
                </c:pt>
                <c:pt idx="23">
                  <c:v>3.1944444444444449E-2</c:v>
                </c:pt>
                <c:pt idx="24">
                  <c:v>3.3333333333333333E-2</c:v>
                </c:pt>
                <c:pt idx="25">
                  <c:v>3.4722222222222224E-2</c:v>
                </c:pt>
                <c:pt idx="26">
                  <c:v>3.6111111111111115E-2</c:v>
                </c:pt>
                <c:pt idx="27">
                  <c:v>3.7499999999999999E-2</c:v>
                </c:pt>
                <c:pt idx="28">
                  <c:v>3.888888888888889E-2</c:v>
                </c:pt>
                <c:pt idx="29">
                  <c:v>4.027777777777778E-2</c:v>
                </c:pt>
                <c:pt idx="30">
                  <c:v>4.1666666666666664E-2</c:v>
                </c:pt>
              </c:numCache>
            </c:numRef>
          </c:xVal>
          <c:yVal>
            <c:numRef>
              <c:f>'HDAC Assays'!$M$3:$M$33</c:f>
              <c:numCache>
                <c:formatCode>0</c:formatCode>
                <c:ptCount val="31"/>
                <c:pt idx="0">
                  <c:v>1161</c:v>
                </c:pt>
                <c:pt idx="1">
                  <c:v>1557</c:v>
                </c:pt>
                <c:pt idx="2">
                  <c:v>2137.5</c:v>
                </c:pt>
                <c:pt idx="3">
                  <c:v>2907.5</c:v>
                </c:pt>
                <c:pt idx="4">
                  <c:v>3857</c:v>
                </c:pt>
                <c:pt idx="5">
                  <c:v>4949.5</c:v>
                </c:pt>
                <c:pt idx="6">
                  <c:v>6133.5</c:v>
                </c:pt>
                <c:pt idx="7">
                  <c:v>7373.5</c:v>
                </c:pt>
                <c:pt idx="8">
                  <c:v>8640</c:v>
                </c:pt>
                <c:pt idx="9">
                  <c:v>9868</c:v>
                </c:pt>
                <c:pt idx="10">
                  <c:v>11083.5</c:v>
                </c:pt>
                <c:pt idx="11">
                  <c:v>12255.5</c:v>
                </c:pt>
                <c:pt idx="12">
                  <c:v>13381</c:v>
                </c:pt>
                <c:pt idx="13">
                  <c:v>14415</c:v>
                </c:pt>
                <c:pt idx="14">
                  <c:v>15099</c:v>
                </c:pt>
                <c:pt idx="15">
                  <c:v>15904</c:v>
                </c:pt>
                <c:pt idx="16">
                  <c:v>16757</c:v>
                </c:pt>
                <c:pt idx="17">
                  <c:v>17522.5</c:v>
                </c:pt>
                <c:pt idx="18">
                  <c:v>18276.5</c:v>
                </c:pt>
                <c:pt idx="19">
                  <c:v>18959</c:v>
                </c:pt>
                <c:pt idx="20">
                  <c:v>19599</c:v>
                </c:pt>
                <c:pt idx="21">
                  <c:v>20229.5</c:v>
                </c:pt>
                <c:pt idx="22">
                  <c:v>20801.5</c:v>
                </c:pt>
                <c:pt idx="23">
                  <c:v>21358.5</c:v>
                </c:pt>
                <c:pt idx="24">
                  <c:v>21880</c:v>
                </c:pt>
                <c:pt idx="25">
                  <c:v>22371.5</c:v>
                </c:pt>
                <c:pt idx="26">
                  <c:v>22825.5</c:v>
                </c:pt>
                <c:pt idx="27">
                  <c:v>23253.5</c:v>
                </c:pt>
                <c:pt idx="28">
                  <c:v>23676.5</c:v>
                </c:pt>
                <c:pt idx="29">
                  <c:v>24004</c:v>
                </c:pt>
                <c:pt idx="30">
                  <c:v>24445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96B-40A6-8ED2-C637B6C0DCD1}"/>
            </c:ext>
          </c:extLst>
        </c:ser>
        <c:ser>
          <c:idx val="7"/>
          <c:order val="6"/>
          <c:tx>
            <c:strRef>
              <c:f>'HDAC Assays'!$N$34</c:f>
              <c:strCache>
                <c:ptCount val="1"/>
                <c:pt idx="0">
                  <c:v>Prop. (0.001 mM)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'HDAC Assays'!$A$3:$A$33</c:f>
              <c:numCache>
                <c:formatCode>h:mm:ss</c:formatCode>
                <c:ptCount val="31"/>
                <c:pt idx="0">
                  <c:v>0</c:v>
                </c:pt>
                <c:pt idx="1">
                  <c:v>1.3888888888888889E-3</c:v>
                </c:pt>
                <c:pt idx="2">
                  <c:v>2.7777777777777779E-3</c:v>
                </c:pt>
                <c:pt idx="3">
                  <c:v>4.1666666666666666E-3</c:v>
                </c:pt>
                <c:pt idx="4">
                  <c:v>5.5555555555555558E-3</c:v>
                </c:pt>
                <c:pt idx="5">
                  <c:v>6.9444444444444441E-3</c:v>
                </c:pt>
                <c:pt idx="6">
                  <c:v>8.3333333333333332E-3</c:v>
                </c:pt>
                <c:pt idx="7">
                  <c:v>9.7222222222222224E-3</c:v>
                </c:pt>
                <c:pt idx="8">
                  <c:v>1.1111111111111112E-2</c:v>
                </c:pt>
                <c:pt idx="9">
                  <c:v>1.2499999999999999E-2</c:v>
                </c:pt>
                <c:pt idx="10">
                  <c:v>1.3888888888888888E-2</c:v>
                </c:pt>
                <c:pt idx="11">
                  <c:v>1.5277777777777777E-2</c:v>
                </c:pt>
                <c:pt idx="12">
                  <c:v>1.6666666666666666E-2</c:v>
                </c:pt>
                <c:pt idx="13">
                  <c:v>1.8055555555555557E-2</c:v>
                </c:pt>
                <c:pt idx="14">
                  <c:v>1.9444444444444445E-2</c:v>
                </c:pt>
                <c:pt idx="15">
                  <c:v>2.0833333333333332E-2</c:v>
                </c:pt>
                <c:pt idx="16">
                  <c:v>2.2222222222222223E-2</c:v>
                </c:pt>
                <c:pt idx="17">
                  <c:v>2.361111111111111E-2</c:v>
                </c:pt>
                <c:pt idx="18">
                  <c:v>2.4999999999999998E-2</c:v>
                </c:pt>
                <c:pt idx="19">
                  <c:v>2.6388888888888889E-2</c:v>
                </c:pt>
                <c:pt idx="20">
                  <c:v>2.7777777777777776E-2</c:v>
                </c:pt>
                <c:pt idx="21">
                  <c:v>2.9166666666666664E-2</c:v>
                </c:pt>
                <c:pt idx="22">
                  <c:v>3.0555555555555555E-2</c:v>
                </c:pt>
                <c:pt idx="23">
                  <c:v>3.1944444444444449E-2</c:v>
                </c:pt>
                <c:pt idx="24">
                  <c:v>3.3333333333333333E-2</c:v>
                </c:pt>
                <c:pt idx="25">
                  <c:v>3.4722222222222224E-2</c:v>
                </c:pt>
                <c:pt idx="26">
                  <c:v>3.6111111111111115E-2</c:v>
                </c:pt>
                <c:pt idx="27">
                  <c:v>3.7499999999999999E-2</c:v>
                </c:pt>
                <c:pt idx="28">
                  <c:v>3.888888888888889E-2</c:v>
                </c:pt>
                <c:pt idx="29">
                  <c:v>4.027777777777778E-2</c:v>
                </c:pt>
                <c:pt idx="30">
                  <c:v>4.1666666666666664E-2</c:v>
                </c:pt>
              </c:numCache>
            </c:numRef>
          </c:xVal>
          <c:yVal>
            <c:numRef>
              <c:f>'HDAC Assays'!$N$3:$N$33</c:f>
              <c:numCache>
                <c:formatCode>0</c:formatCode>
                <c:ptCount val="31"/>
                <c:pt idx="0">
                  <c:v>1105</c:v>
                </c:pt>
                <c:pt idx="1">
                  <c:v>1487</c:v>
                </c:pt>
                <c:pt idx="2">
                  <c:v>2043</c:v>
                </c:pt>
                <c:pt idx="3">
                  <c:v>2805.5</c:v>
                </c:pt>
                <c:pt idx="4">
                  <c:v>3735.5</c:v>
                </c:pt>
                <c:pt idx="5">
                  <c:v>4810.5</c:v>
                </c:pt>
                <c:pt idx="6">
                  <c:v>5962</c:v>
                </c:pt>
                <c:pt idx="7">
                  <c:v>7159.5</c:v>
                </c:pt>
                <c:pt idx="8">
                  <c:v>8363</c:v>
                </c:pt>
                <c:pt idx="9">
                  <c:v>9549.5</c:v>
                </c:pt>
                <c:pt idx="10">
                  <c:v>10707.5</c:v>
                </c:pt>
                <c:pt idx="11">
                  <c:v>11810.5</c:v>
                </c:pt>
                <c:pt idx="12">
                  <c:v>12869.5</c:v>
                </c:pt>
                <c:pt idx="13">
                  <c:v>13863</c:v>
                </c:pt>
                <c:pt idx="14">
                  <c:v>14822.5</c:v>
                </c:pt>
                <c:pt idx="15">
                  <c:v>15692.5</c:v>
                </c:pt>
                <c:pt idx="16">
                  <c:v>16532.5</c:v>
                </c:pt>
                <c:pt idx="17">
                  <c:v>17334.5</c:v>
                </c:pt>
                <c:pt idx="18">
                  <c:v>18022</c:v>
                </c:pt>
                <c:pt idx="19">
                  <c:v>18731.5</c:v>
                </c:pt>
                <c:pt idx="20">
                  <c:v>19353</c:v>
                </c:pt>
                <c:pt idx="21">
                  <c:v>19984</c:v>
                </c:pt>
                <c:pt idx="22">
                  <c:v>20557.5</c:v>
                </c:pt>
                <c:pt idx="23">
                  <c:v>21101</c:v>
                </c:pt>
                <c:pt idx="24">
                  <c:v>21619.5</c:v>
                </c:pt>
                <c:pt idx="25">
                  <c:v>22082.5</c:v>
                </c:pt>
                <c:pt idx="26">
                  <c:v>22529.5</c:v>
                </c:pt>
                <c:pt idx="27">
                  <c:v>22975.5</c:v>
                </c:pt>
                <c:pt idx="28">
                  <c:v>23344</c:v>
                </c:pt>
                <c:pt idx="29">
                  <c:v>23724</c:v>
                </c:pt>
                <c:pt idx="30">
                  <c:v>24098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96B-40A6-8ED2-C637B6C0D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7710768"/>
        <c:axId val="474332176"/>
      </c:scatterChart>
      <c:valAx>
        <c:axId val="1227710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332176"/>
        <c:crosses val="autoZero"/>
        <c:crossBetween val="midCat"/>
      </c:valAx>
      <c:valAx>
        <c:axId val="474332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Flourescence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77107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Butyryl-CoA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'HDAC Assays'!$C$34</c:f>
              <c:strCache>
                <c:ptCount val="1"/>
                <c:pt idx="0">
                  <c:v>neg control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'HDAC Assays'!$A$3:$A$33</c:f>
              <c:numCache>
                <c:formatCode>h:mm:ss</c:formatCode>
                <c:ptCount val="31"/>
                <c:pt idx="0">
                  <c:v>0</c:v>
                </c:pt>
                <c:pt idx="1">
                  <c:v>1.3888888888888889E-3</c:v>
                </c:pt>
                <c:pt idx="2">
                  <c:v>2.7777777777777779E-3</c:v>
                </c:pt>
                <c:pt idx="3">
                  <c:v>4.1666666666666666E-3</c:v>
                </c:pt>
                <c:pt idx="4">
                  <c:v>5.5555555555555558E-3</c:v>
                </c:pt>
                <c:pt idx="5">
                  <c:v>6.9444444444444441E-3</c:v>
                </c:pt>
                <c:pt idx="6">
                  <c:v>8.3333333333333332E-3</c:v>
                </c:pt>
                <c:pt idx="7">
                  <c:v>9.7222222222222224E-3</c:v>
                </c:pt>
                <c:pt idx="8">
                  <c:v>1.1111111111111112E-2</c:v>
                </c:pt>
                <c:pt idx="9">
                  <c:v>1.2499999999999999E-2</c:v>
                </c:pt>
                <c:pt idx="10">
                  <c:v>1.3888888888888888E-2</c:v>
                </c:pt>
                <c:pt idx="11">
                  <c:v>1.5277777777777777E-2</c:v>
                </c:pt>
                <c:pt idx="12">
                  <c:v>1.6666666666666666E-2</c:v>
                </c:pt>
                <c:pt idx="13">
                  <c:v>1.8055555555555557E-2</c:v>
                </c:pt>
                <c:pt idx="14">
                  <c:v>1.9444444444444445E-2</c:v>
                </c:pt>
                <c:pt idx="15">
                  <c:v>2.0833333333333332E-2</c:v>
                </c:pt>
                <c:pt idx="16">
                  <c:v>2.2222222222222223E-2</c:v>
                </c:pt>
                <c:pt idx="17">
                  <c:v>2.361111111111111E-2</c:v>
                </c:pt>
                <c:pt idx="18">
                  <c:v>2.4999999999999998E-2</c:v>
                </c:pt>
                <c:pt idx="19">
                  <c:v>2.6388888888888889E-2</c:v>
                </c:pt>
                <c:pt idx="20">
                  <c:v>2.7777777777777776E-2</c:v>
                </c:pt>
                <c:pt idx="21">
                  <c:v>2.9166666666666664E-2</c:v>
                </c:pt>
                <c:pt idx="22">
                  <c:v>3.0555555555555555E-2</c:v>
                </c:pt>
                <c:pt idx="23">
                  <c:v>3.1944444444444449E-2</c:v>
                </c:pt>
                <c:pt idx="24">
                  <c:v>3.3333333333333333E-2</c:v>
                </c:pt>
                <c:pt idx="25">
                  <c:v>3.4722222222222224E-2</c:v>
                </c:pt>
                <c:pt idx="26">
                  <c:v>3.6111111111111115E-2</c:v>
                </c:pt>
                <c:pt idx="27">
                  <c:v>3.7499999999999999E-2</c:v>
                </c:pt>
                <c:pt idx="28">
                  <c:v>3.888888888888889E-2</c:v>
                </c:pt>
                <c:pt idx="29">
                  <c:v>4.027777777777778E-2</c:v>
                </c:pt>
                <c:pt idx="30">
                  <c:v>4.1666666666666664E-2</c:v>
                </c:pt>
              </c:numCache>
            </c:numRef>
          </c:xVal>
          <c:yVal>
            <c:numRef>
              <c:f>'HDAC Assays'!$C$3:$C$33</c:f>
              <c:numCache>
                <c:formatCode>0</c:formatCode>
                <c:ptCount val="31"/>
                <c:pt idx="0">
                  <c:v>1032.5</c:v>
                </c:pt>
                <c:pt idx="1">
                  <c:v>1081.5</c:v>
                </c:pt>
                <c:pt idx="2">
                  <c:v>1073.5</c:v>
                </c:pt>
                <c:pt idx="3">
                  <c:v>1063.5</c:v>
                </c:pt>
                <c:pt idx="4">
                  <c:v>1072.5</c:v>
                </c:pt>
                <c:pt idx="5">
                  <c:v>1133</c:v>
                </c:pt>
                <c:pt idx="6">
                  <c:v>1178.5</c:v>
                </c:pt>
                <c:pt idx="7">
                  <c:v>1205.5</c:v>
                </c:pt>
                <c:pt idx="8">
                  <c:v>1216.5</c:v>
                </c:pt>
                <c:pt idx="9">
                  <c:v>1224.5</c:v>
                </c:pt>
                <c:pt idx="10">
                  <c:v>1224.5</c:v>
                </c:pt>
                <c:pt idx="11">
                  <c:v>1223.5</c:v>
                </c:pt>
                <c:pt idx="12">
                  <c:v>1220.5</c:v>
                </c:pt>
                <c:pt idx="13">
                  <c:v>1213</c:v>
                </c:pt>
                <c:pt idx="14">
                  <c:v>1210</c:v>
                </c:pt>
                <c:pt idx="15">
                  <c:v>1206.5</c:v>
                </c:pt>
                <c:pt idx="16">
                  <c:v>1198.5</c:v>
                </c:pt>
                <c:pt idx="17">
                  <c:v>1194</c:v>
                </c:pt>
                <c:pt idx="18">
                  <c:v>1191.5</c:v>
                </c:pt>
                <c:pt idx="19">
                  <c:v>1188</c:v>
                </c:pt>
                <c:pt idx="20">
                  <c:v>1183</c:v>
                </c:pt>
                <c:pt idx="21">
                  <c:v>1179</c:v>
                </c:pt>
                <c:pt idx="22">
                  <c:v>1176</c:v>
                </c:pt>
                <c:pt idx="23">
                  <c:v>1173.5</c:v>
                </c:pt>
                <c:pt idx="24">
                  <c:v>1168</c:v>
                </c:pt>
                <c:pt idx="25">
                  <c:v>1164</c:v>
                </c:pt>
                <c:pt idx="26">
                  <c:v>1160.5</c:v>
                </c:pt>
                <c:pt idx="27">
                  <c:v>1158.5</c:v>
                </c:pt>
                <c:pt idx="28">
                  <c:v>1155.5</c:v>
                </c:pt>
                <c:pt idx="29">
                  <c:v>1151.5</c:v>
                </c:pt>
                <c:pt idx="30">
                  <c:v>1149.5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520-4CB3-98DE-66FE40260A92}"/>
            </c:ext>
          </c:extLst>
        </c:ser>
        <c:ser>
          <c:idx val="2"/>
          <c:order val="1"/>
          <c:tx>
            <c:strRef>
              <c:f>'HDAC Assays'!$D$34</c:f>
              <c:strCache>
                <c:ptCount val="1"/>
                <c:pt idx="0">
                  <c:v>TSA (2 uM)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'HDAC Assays'!$A$3:$A$33</c:f>
              <c:numCache>
                <c:formatCode>h:mm:ss</c:formatCode>
                <c:ptCount val="31"/>
                <c:pt idx="0">
                  <c:v>0</c:v>
                </c:pt>
                <c:pt idx="1">
                  <c:v>1.3888888888888889E-3</c:v>
                </c:pt>
                <c:pt idx="2">
                  <c:v>2.7777777777777779E-3</c:v>
                </c:pt>
                <c:pt idx="3">
                  <c:v>4.1666666666666666E-3</c:v>
                </c:pt>
                <c:pt idx="4">
                  <c:v>5.5555555555555558E-3</c:v>
                </c:pt>
                <c:pt idx="5">
                  <c:v>6.9444444444444441E-3</c:v>
                </c:pt>
                <c:pt idx="6">
                  <c:v>8.3333333333333332E-3</c:v>
                </c:pt>
                <c:pt idx="7">
                  <c:v>9.7222222222222224E-3</c:v>
                </c:pt>
                <c:pt idx="8">
                  <c:v>1.1111111111111112E-2</c:v>
                </c:pt>
                <c:pt idx="9">
                  <c:v>1.2499999999999999E-2</c:v>
                </c:pt>
                <c:pt idx="10">
                  <c:v>1.3888888888888888E-2</c:v>
                </c:pt>
                <c:pt idx="11">
                  <c:v>1.5277777777777777E-2</c:v>
                </c:pt>
                <c:pt idx="12">
                  <c:v>1.6666666666666666E-2</c:v>
                </c:pt>
                <c:pt idx="13">
                  <c:v>1.8055555555555557E-2</c:v>
                </c:pt>
                <c:pt idx="14">
                  <c:v>1.9444444444444445E-2</c:v>
                </c:pt>
                <c:pt idx="15">
                  <c:v>2.0833333333333332E-2</c:v>
                </c:pt>
                <c:pt idx="16">
                  <c:v>2.2222222222222223E-2</c:v>
                </c:pt>
                <c:pt idx="17">
                  <c:v>2.361111111111111E-2</c:v>
                </c:pt>
                <c:pt idx="18">
                  <c:v>2.4999999999999998E-2</c:v>
                </c:pt>
                <c:pt idx="19">
                  <c:v>2.6388888888888889E-2</c:v>
                </c:pt>
                <c:pt idx="20">
                  <c:v>2.7777777777777776E-2</c:v>
                </c:pt>
                <c:pt idx="21">
                  <c:v>2.9166666666666664E-2</c:v>
                </c:pt>
                <c:pt idx="22">
                  <c:v>3.0555555555555555E-2</c:v>
                </c:pt>
                <c:pt idx="23">
                  <c:v>3.1944444444444449E-2</c:v>
                </c:pt>
                <c:pt idx="24">
                  <c:v>3.3333333333333333E-2</c:v>
                </c:pt>
                <c:pt idx="25">
                  <c:v>3.4722222222222224E-2</c:v>
                </c:pt>
                <c:pt idx="26">
                  <c:v>3.6111111111111115E-2</c:v>
                </c:pt>
                <c:pt idx="27">
                  <c:v>3.7499999999999999E-2</c:v>
                </c:pt>
                <c:pt idx="28">
                  <c:v>3.888888888888889E-2</c:v>
                </c:pt>
                <c:pt idx="29">
                  <c:v>4.027777777777778E-2</c:v>
                </c:pt>
                <c:pt idx="30">
                  <c:v>4.1666666666666664E-2</c:v>
                </c:pt>
              </c:numCache>
            </c:numRef>
          </c:xVal>
          <c:yVal>
            <c:numRef>
              <c:f>'HDAC Assays'!$D$3:$D$33</c:f>
              <c:numCache>
                <c:formatCode>0</c:formatCode>
                <c:ptCount val="31"/>
                <c:pt idx="0">
                  <c:v>941.5</c:v>
                </c:pt>
                <c:pt idx="1">
                  <c:v>1072.5</c:v>
                </c:pt>
                <c:pt idx="2">
                  <c:v>1183.5</c:v>
                </c:pt>
                <c:pt idx="3">
                  <c:v>1301.5</c:v>
                </c:pt>
                <c:pt idx="4">
                  <c:v>1426.5</c:v>
                </c:pt>
                <c:pt idx="5">
                  <c:v>1548.5</c:v>
                </c:pt>
                <c:pt idx="6">
                  <c:v>1668.5</c:v>
                </c:pt>
                <c:pt idx="7">
                  <c:v>1785</c:v>
                </c:pt>
                <c:pt idx="8">
                  <c:v>1894.5</c:v>
                </c:pt>
                <c:pt idx="9">
                  <c:v>1995</c:v>
                </c:pt>
                <c:pt idx="10">
                  <c:v>2098.5</c:v>
                </c:pt>
                <c:pt idx="11">
                  <c:v>2190.5</c:v>
                </c:pt>
                <c:pt idx="12">
                  <c:v>2273.5</c:v>
                </c:pt>
                <c:pt idx="13">
                  <c:v>2357.5</c:v>
                </c:pt>
                <c:pt idx="14">
                  <c:v>2439</c:v>
                </c:pt>
                <c:pt idx="15">
                  <c:v>2505</c:v>
                </c:pt>
                <c:pt idx="16">
                  <c:v>2581.5</c:v>
                </c:pt>
                <c:pt idx="17">
                  <c:v>2646</c:v>
                </c:pt>
                <c:pt idx="18">
                  <c:v>2710</c:v>
                </c:pt>
                <c:pt idx="19">
                  <c:v>2768.5</c:v>
                </c:pt>
                <c:pt idx="20">
                  <c:v>2824.5</c:v>
                </c:pt>
                <c:pt idx="21">
                  <c:v>2872</c:v>
                </c:pt>
                <c:pt idx="22">
                  <c:v>2926</c:v>
                </c:pt>
                <c:pt idx="23">
                  <c:v>2973.5</c:v>
                </c:pt>
                <c:pt idx="24">
                  <c:v>3013</c:v>
                </c:pt>
                <c:pt idx="25">
                  <c:v>3060</c:v>
                </c:pt>
                <c:pt idx="26">
                  <c:v>3099.5</c:v>
                </c:pt>
                <c:pt idx="27">
                  <c:v>3143.5</c:v>
                </c:pt>
                <c:pt idx="28">
                  <c:v>3172</c:v>
                </c:pt>
                <c:pt idx="29">
                  <c:v>3208</c:v>
                </c:pt>
                <c:pt idx="30">
                  <c:v>3243.5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520-4CB3-98DE-66FE40260A92}"/>
            </c:ext>
          </c:extLst>
        </c:ser>
        <c:ser>
          <c:idx val="3"/>
          <c:order val="2"/>
          <c:tx>
            <c:strRef>
              <c:f>'HDAC Assays'!$O$34</c:f>
              <c:strCache>
                <c:ptCount val="1"/>
                <c:pt idx="0">
                  <c:v>But-coA (1 mM)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'HDAC Assays'!$A$3:$A$33</c:f>
              <c:numCache>
                <c:formatCode>h:mm:ss</c:formatCode>
                <c:ptCount val="31"/>
                <c:pt idx="0">
                  <c:v>0</c:v>
                </c:pt>
                <c:pt idx="1">
                  <c:v>1.3888888888888889E-3</c:v>
                </c:pt>
                <c:pt idx="2">
                  <c:v>2.7777777777777779E-3</c:v>
                </c:pt>
                <c:pt idx="3">
                  <c:v>4.1666666666666666E-3</c:v>
                </c:pt>
                <c:pt idx="4">
                  <c:v>5.5555555555555558E-3</c:v>
                </c:pt>
                <c:pt idx="5">
                  <c:v>6.9444444444444441E-3</c:v>
                </c:pt>
                <c:pt idx="6">
                  <c:v>8.3333333333333332E-3</c:v>
                </c:pt>
                <c:pt idx="7">
                  <c:v>9.7222222222222224E-3</c:v>
                </c:pt>
                <c:pt idx="8">
                  <c:v>1.1111111111111112E-2</c:v>
                </c:pt>
                <c:pt idx="9">
                  <c:v>1.2499999999999999E-2</c:v>
                </c:pt>
                <c:pt idx="10">
                  <c:v>1.3888888888888888E-2</c:v>
                </c:pt>
                <c:pt idx="11">
                  <c:v>1.5277777777777777E-2</c:v>
                </c:pt>
                <c:pt idx="12">
                  <c:v>1.6666666666666666E-2</c:v>
                </c:pt>
                <c:pt idx="13">
                  <c:v>1.8055555555555557E-2</c:v>
                </c:pt>
                <c:pt idx="14">
                  <c:v>1.9444444444444445E-2</c:v>
                </c:pt>
                <c:pt idx="15">
                  <c:v>2.0833333333333332E-2</c:v>
                </c:pt>
                <c:pt idx="16">
                  <c:v>2.2222222222222223E-2</c:v>
                </c:pt>
                <c:pt idx="17">
                  <c:v>2.361111111111111E-2</c:v>
                </c:pt>
                <c:pt idx="18">
                  <c:v>2.4999999999999998E-2</c:v>
                </c:pt>
                <c:pt idx="19">
                  <c:v>2.6388888888888889E-2</c:v>
                </c:pt>
                <c:pt idx="20">
                  <c:v>2.7777777777777776E-2</c:v>
                </c:pt>
                <c:pt idx="21">
                  <c:v>2.9166666666666664E-2</c:v>
                </c:pt>
                <c:pt idx="22">
                  <c:v>3.0555555555555555E-2</c:v>
                </c:pt>
                <c:pt idx="23">
                  <c:v>3.1944444444444449E-2</c:v>
                </c:pt>
                <c:pt idx="24">
                  <c:v>3.3333333333333333E-2</c:v>
                </c:pt>
                <c:pt idx="25">
                  <c:v>3.4722222222222224E-2</c:v>
                </c:pt>
                <c:pt idx="26">
                  <c:v>3.6111111111111115E-2</c:v>
                </c:pt>
                <c:pt idx="27">
                  <c:v>3.7499999999999999E-2</c:v>
                </c:pt>
                <c:pt idx="28">
                  <c:v>3.888888888888889E-2</c:v>
                </c:pt>
                <c:pt idx="29">
                  <c:v>4.027777777777778E-2</c:v>
                </c:pt>
                <c:pt idx="30">
                  <c:v>4.1666666666666664E-2</c:v>
                </c:pt>
              </c:numCache>
            </c:numRef>
          </c:xVal>
          <c:yVal>
            <c:numRef>
              <c:f>'HDAC Assays'!$O$3:$O$33</c:f>
              <c:numCache>
                <c:formatCode>0</c:formatCode>
                <c:ptCount val="31"/>
                <c:pt idx="0">
                  <c:v>1159.5</c:v>
                </c:pt>
                <c:pt idx="1">
                  <c:v>1477</c:v>
                </c:pt>
                <c:pt idx="2">
                  <c:v>1888.5</c:v>
                </c:pt>
                <c:pt idx="3">
                  <c:v>2389.5</c:v>
                </c:pt>
                <c:pt idx="4">
                  <c:v>2964</c:v>
                </c:pt>
                <c:pt idx="5">
                  <c:v>3590</c:v>
                </c:pt>
                <c:pt idx="6">
                  <c:v>4253.5</c:v>
                </c:pt>
                <c:pt idx="7">
                  <c:v>4957.5</c:v>
                </c:pt>
                <c:pt idx="8">
                  <c:v>5656</c:v>
                </c:pt>
                <c:pt idx="9">
                  <c:v>6357.5</c:v>
                </c:pt>
                <c:pt idx="10">
                  <c:v>7058</c:v>
                </c:pt>
                <c:pt idx="11">
                  <c:v>7753.5</c:v>
                </c:pt>
                <c:pt idx="12">
                  <c:v>8442</c:v>
                </c:pt>
                <c:pt idx="13">
                  <c:v>9123.5</c:v>
                </c:pt>
                <c:pt idx="14">
                  <c:v>9783.5</c:v>
                </c:pt>
                <c:pt idx="15">
                  <c:v>10408.5</c:v>
                </c:pt>
                <c:pt idx="16">
                  <c:v>11024</c:v>
                </c:pt>
                <c:pt idx="17">
                  <c:v>11627.5</c:v>
                </c:pt>
                <c:pt idx="18">
                  <c:v>12232</c:v>
                </c:pt>
                <c:pt idx="19">
                  <c:v>12802.5</c:v>
                </c:pt>
                <c:pt idx="20">
                  <c:v>13361</c:v>
                </c:pt>
                <c:pt idx="21">
                  <c:v>13892</c:v>
                </c:pt>
                <c:pt idx="22">
                  <c:v>14421.5</c:v>
                </c:pt>
                <c:pt idx="23">
                  <c:v>14881</c:v>
                </c:pt>
                <c:pt idx="24">
                  <c:v>15385.5</c:v>
                </c:pt>
                <c:pt idx="25">
                  <c:v>15851.5</c:v>
                </c:pt>
                <c:pt idx="26">
                  <c:v>16325.5</c:v>
                </c:pt>
                <c:pt idx="27">
                  <c:v>16738</c:v>
                </c:pt>
                <c:pt idx="28">
                  <c:v>17174</c:v>
                </c:pt>
                <c:pt idx="29">
                  <c:v>17607</c:v>
                </c:pt>
                <c:pt idx="30">
                  <c:v>17984.5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520-4CB3-98DE-66FE40260A92}"/>
            </c:ext>
          </c:extLst>
        </c:ser>
        <c:ser>
          <c:idx val="4"/>
          <c:order val="3"/>
          <c:tx>
            <c:strRef>
              <c:f>'HDAC Assays'!$P$34</c:f>
              <c:strCache>
                <c:ptCount val="1"/>
                <c:pt idx="0">
                  <c:v>But-coA (0.1 mM)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'HDAC Assays'!$A$3:$A$33</c:f>
              <c:numCache>
                <c:formatCode>h:mm:ss</c:formatCode>
                <c:ptCount val="31"/>
                <c:pt idx="0">
                  <c:v>0</c:v>
                </c:pt>
                <c:pt idx="1">
                  <c:v>1.3888888888888889E-3</c:v>
                </c:pt>
                <c:pt idx="2">
                  <c:v>2.7777777777777779E-3</c:v>
                </c:pt>
                <c:pt idx="3">
                  <c:v>4.1666666666666666E-3</c:v>
                </c:pt>
                <c:pt idx="4">
                  <c:v>5.5555555555555558E-3</c:v>
                </c:pt>
                <c:pt idx="5">
                  <c:v>6.9444444444444441E-3</c:v>
                </c:pt>
                <c:pt idx="6">
                  <c:v>8.3333333333333332E-3</c:v>
                </c:pt>
                <c:pt idx="7">
                  <c:v>9.7222222222222224E-3</c:v>
                </c:pt>
                <c:pt idx="8">
                  <c:v>1.1111111111111112E-2</c:v>
                </c:pt>
                <c:pt idx="9">
                  <c:v>1.2499999999999999E-2</c:v>
                </c:pt>
                <c:pt idx="10">
                  <c:v>1.3888888888888888E-2</c:v>
                </c:pt>
                <c:pt idx="11">
                  <c:v>1.5277777777777777E-2</c:v>
                </c:pt>
                <c:pt idx="12">
                  <c:v>1.6666666666666666E-2</c:v>
                </c:pt>
                <c:pt idx="13">
                  <c:v>1.8055555555555557E-2</c:v>
                </c:pt>
                <c:pt idx="14">
                  <c:v>1.9444444444444445E-2</c:v>
                </c:pt>
                <c:pt idx="15">
                  <c:v>2.0833333333333332E-2</c:v>
                </c:pt>
                <c:pt idx="16">
                  <c:v>2.2222222222222223E-2</c:v>
                </c:pt>
                <c:pt idx="17">
                  <c:v>2.361111111111111E-2</c:v>
                </c:pt>
                <c:pt idx="18">
                  <c:v>2.4999999999999998E-2</c:v>
                </c:pt>
                <c:pt idx="19">
                  <c:v>2.6388888888888889E-2</c:v>
                </c:pt>
                <c:pt idx="20">
                  <c:v>2.7777777777777776E-2</c:v>
                </c:pt>
                <c:pt idx="21">
                  <c:v>2.9166666666666664E-2</c:v>
                </c:pt>
                <c:pt idx="22">
                  <c:v>3.0555555555555555E-2</c:v>
                </c:pt>
                <c:pt idx="23">
                  <c:v>3.1944444444444449E-2</c:v>
                </c:pt>
                <c:pt idx="24">
                  <c:v>3.3333333333333333E-2</c:v>
                </c:pt>
                <c:pt idx="25">
                  <c:v>3.4722222222222224E-2</c:v>
                </c:pt>
                <c:pt idx="26">
                  <c:v>3.6111111111111115E-2</c:v>
                </c:pt>
                <c:pt idx="27">
                  <c:v>3.7499999999999999E-2</c:v>
                </c:pt>
                <c:pt idx="28">
                  <c:v>3.888888888888889E-2</c:v>
                </c:pt>
                <c:pt idx="29">
                  <c:v>4.027777777777778E-2</c:v>
                </c:pt>
                <c:pt idx="30">
                  <c:v>4.1666666666666664E-2</c:v>
                </c:pt>
              </c:numCache>
            </c:numRef>
          </c:xVal>
          <c:yVal>
            <c:numRef>
              <c:f>'HDAC Assays'!$P$3:$P$33</c:f>
              <c:numCache>
                <c:formatCode>0</c:formatCode>
                <c:ptCount val="31"/>
                <c:pt idx="0">
                  <c:v>1282.5</c:v>
                </c:pt>
                <c:pt idx="1">
                  <c:v>1692</c:v>
                </c:pt>
                <c:pt idx="2">
                  <c:v>2256.5</c:v>
                </c:pt>
                <c:pt idx="3">
                  <c:v>2953</c:v>
                </c:pt>
                <c:pt idx="4">
                  <c:v>3704</c:v>
                </c:pt>
                <c:pt idx="5">
                  <c:v>4594</c:v>
                </c:pt>
                <c:pt idx="6">
                  <c:v>5575</c:v>
                </c:pt>
                <c:pt idx="7">
                  <c:v>6590.5</c:v>
                </c:pt>
                <c:pt idx="8">
                  <c:v>7644.5</c:v>
                </c:pt>
                <c:pt idx="9">
                  <c:v>8707.5</c:v>
                </c:pt>
                <c:pt idx="10">
                  <c:v>9777</c:v>
                </c:pt>
                <c:pt idx="11">
                  <c:v>10823.5</c:v>
                </c:pt>
                <c:pt idx="12">
                  <c:v>11862.5</c:v>
                </c:pt>
                <c:pt idx="13">
                  <c:v>12811</c:v>
                </c:pt>
                <c:pt idx="14">
                  <c:v>13779.5</c:v>
                </c:pt>
                <c:pt idx="15">
                  <c:v>14744.5</c:v>
                </c:pt>
                <c:pt idx="16">
                  <c:v>15663</c:v>
                </c:pt>
                <c:pt idx="17">
                  <c:v>16490.5</c:v>
                </c:pt>
                <c:pt idx="18">
                  <c:v>17334.5</c:v>
                </c:pt>
                <c:pt idx="19">
                  <c:v>18115</c:v>
                </c:pt>
                <c:pt idx="20">
                  <c:v>18895</c:v>
                </c:pt>
                <c:pt idx="21">
                  <c:v>19629.5</c:v>
                </c:pt>
                <c:pt idx="22">
                  <c:v>20330</c:v>
                </c:pt>
                <c:pt idx="23">
                  <c:v>21007.5</c:v>
                </c:pt>
                <c:pt idx="24">
                  <c:v>21608</c:v>
                </c:pt>
                <c:pt idx="25">
                  <c:v>22273</c:v>
                </c:pt>
                <c:pt idx="26">
                  <c:v>22824.5</c:v>
                </c:pt>
                <c:pt idx="27">
                  <c:v>23394.5</c:v>
                </c:pt>
                <c:pt idx="28">
                  <c:v>23920.5</c:v>
                </c:pt>
                <c:pt idx="29">
                  <c:v>24399</c:v>
                </c:pt>
                <c:pt idx="30">
                  <c:v>24880.5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520-4CB3-98DE-66FE40260A92}"/>
            </c:ext>
          </c:extLst>
        </c:ser>
        <c:ser>
          <c:idx val="5"/>
          <c:order val="4"/>
          <c:tx>
            <c:strRef>
              <c:f>'HDAC Assays'!$Q$34</c:f>
              <c:strCache>
                <c:ptCount val="1"/>
                <c:pt idx="0">
                  <c:v>But-coA (0.01 mM)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'HDAC Assays'!$A$3:$A$33</c:f>
              <c:numCache>
                <c:formatCode>h:mm:ss</c:formatCode>
                <c:ptCount val="31"/>
                <c:pt idx="0">
                  <c:v>0</c:v>
                </c:pt>
                <c:pt idx="1">
                  <c:v>1.3888888888888889E-3</c:v>
                </c:pt>
                <c:pt idx="2">
                  <c:v>2.7777777777777779E-3</c:v>
                </c:pt>
                <c:pt idx="3">
                  <c:v>4.1666666666666666E-3</c:v>
                </c:pt>
                <c:pt idx="4">
                  <c:v>5.5555555555555558E-3</c:v>
                </c:pt>
                <c:pt idx="5">
                  <c:v>6.9444444444444441E-3</c:v>
                </c:pt>
                <c:pt idx="6">
                  <c:v>8.3333333333333332E-3</c:v>
                </c:pt>
                <c:pt idx="7">
                  <c:v>9.7222222222222224E-3</c:v>
                </c:pt>
                <c:pt idx="8">
                  <c:v>1.1111111111111112E-2</c:v>
                </c:pt>
                <c:pt idx="9">
                  <c:v>1.2499999999999999E-2</c:v>
                </c:pt>
                <c:pt idx="10">
                  <c:v>1.3888888888888888E-2</c:v>
                </c:pt>
                <c:pt idx="11">
                  <c:v>1.5277777777777777E-2</c:v>
                </c:pt>
                <c:pt idx="12">
                  <c:v>1.6666666666666666E-2</c:v>
                </c:pt>
                <c:pt idx="13">
                  <c:v>1.8055555555555557E-2</c:v>
                </c:pt>
                <c:pt idx="14">
                  <c:v>1.9444444444444445E-2</c:v>
                </c:pt>
                <c:pt idx="15">
                  <c:v>2.0833333333333332E-2</c:v>
                </c:pt>
                <c:pt idx="16">
                  <c:v>2.2222222222222223E-2</c:v>
                </c:pt>
                <c:pt idx="17">
                  <c:v>2.361111111111111E-2</c:v>
                </c:pt>
                <c:pt idx="18">
                  <c:v>2.4999999999999998E-2</c:v>
                </c:pt>
                <c:pt idx="19">
                  <c:v>2.6388888888888889E-2</c:v>
                </c:pt>
                <c:pt idx="20">
                  <c:v>2.7777777777777776E-2</c:v>
                </c:pt>
                <c:pt idx="21">
                  <c:v>2.9166666666666664E-2</c:v>
                </c:pt>
                <c:pt idx="22">
                  <c:v>3.0555555555555555E-2</c:v>
                </c:pt>
                <c:pt idx="23">
                  <c:v>3.1944444444444449E-2</c:v>
                </c:pt>
                <c:pt idx="24">
                  <c:v>3.3333333333333333E-2</c:v>
                </c:pt>
                <c:pt idx="25">
                  <c:v>3.4722222222222224E-2</c:v>
                </c:pt>
                <c:pt idx="26">
                  <c:v>3.6111111111111115E-2</c:v>
                </c:pt>
                <c:pt idx="27">
                  <c:v>3.7499999999999999E-2</c:v>
                </c:pt>
                <c:pt idx="28">
                  <c:v>3.888888888888889E-2</c:v>
                </c:pt>
                <c:pt idx="29">
                  <c:v>4.027777777777778E-2</c:v>
                </c:pt>
                <c:pt idx="30">
                  <c:v>4.1666666666666664E-2</c:v>
                </c:pt>
              </c:numCache>
            </c:numRef>
          </c:xVal>
          <c:yVal>
            <c:numRef>
              <c:f>'HDAC Assays'!$Q$3:$Q$33</c:f>
              <c:numCache>
                <c:formatCode>0</c:formatCode>
                <c:ptCount val="31"/>
                <c:pt idx="0">
                  <c:v>1361.5</c:v>
                </c:pt>
                <c:pt idx="1">
                  <c:v>1826</c:v>
                </c:pt>
                <c:pt idx="2">
                  <c:v>2480.5</c:v>
                </c:pt>
                <c:pt idx="3">
                  <c:v>3337</c:v>
                </c:pt>
                <c:pt idx="4">
                  <c:v>4365</c:v>
                </c:pt>
                <c:pt idx="5">
                  <c:v>5539.5</c:v>
                </c:pt>
                <c:pt idx="6">
                  <c:v>6799</c:v>
                </c:pt>
                <c:pt idx="7">
                  <c:v>8140.5</c:v>
                </c:pt>
                <c:pt idx="8">
                  <c:v>9495.5</c:v>
                </c:pt>
                <c:pt idx="9">
                  <c:v>10821</c:v>
                </c:pt>
                <c:pt idx="10">
                  <c:v>12137.5</c:v>
                </c:pt>
                <c:pt idx="11">
                  <c:v>13349</c:v>
                </c:pt>
                <c:pt idx="12">
                  <c:v>14145.5</c:v>
                </c:pt>
                <c:pt idx="13">
                  <c:v>15205</c:v>
                </c:pt>
                <c:pt idx="14">
                  <c:v>16198.5</c:v>
                </c:pt>
                <c:pt idx="15">
                  <c:v>16768</c:v>
                </c:pt>
                <c:pt idx="16">
                  <c:v>17627</c:v>
                </c:pt>
                <c:pt idx="17">
                  <c:v>18474</c:v>
                </c:pt>
                <c:pt idx="18">
                  <c:v>19292</c:v>
                </c:pt>
                <c:pt idx="19">
                  <c:v>20037.5</c:v>
                </c:pt>
                <c:pt idx="20">
                  <c:v>20798.5</c:v>
                </c:pt>
                <c:pt idx="21">
                  <c:v>21482</c:v>
                </c:pt>
                <c:pt idx="22">
                  <c:v>22142.5</c:v>
                </c:pt>
                <c:pt idx="23">
                  <c:v>22724.5</c:v>
                </c:pt>
                <c:pt idx="24">
                  <c:v>23352.5</c:v>
                </c:pt>
                <c:pt idx="25">
                  <c:v>23899</c:v>
                </c:pt>
                <c:pt idx="26">
                  <c:v>24439</c:v>
                </c:pt>
                <c:pt idx="27">
                  <c:v>24907.5</c:v>
                </c:pt>
                <c:pt idx="28">
                  <c:v>25356.5</c:v>
                </c:pt>
                <c:pt idx="29">
                  <c:v>25800.5</c:v>
                </c:pt>
                <c:pt idx="30">
                  <c:v>26195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520-4CB3-98DE-66FE40260A92}"/>
            </c:ext>
          </c:extLst>
        </c:ser>
        <c:ser>
          <c:idx val="7"/>
          <c:order val="5"/>
          <c:tx>
            <c:strRef>
              <c:f>'HDAC Assays'!$R$34</c:f>
              <c:strCache>
                <c:ptCount val="1"/>
                <c:pt idx="0">
                  <c:v>But-coA (0.001 mM)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'HDAC Assays'!$A$3:$A$33</c:f>
              <c:numCache>
                <c:formatCode>h:mm:ss</c:formatCode>
                <c:ptCount val="31"/>
                <c:pt idx="0">
                  <c:v>0</c:v>
                </c:pt>
                <c:pt idx="1">
                  <c:v>1.3888888888888889E-3</c:v>
                </c:pt>
                <c:pt idx="2">
                  <c:v>2.7777777777777779E-3</c:v>
                </c:pt>
                <c:pt idx="3">
                  <c:v>4.1666666666666666E-3</c:v>
                </c:pt>
                <c:pt idx="4">
                  <c:v>5.5555555555555558E-3</c:v>
                </c:pt>
                <c:pt idx="5">
                  <c:v>6.9444444444444441E-3</c:v>
                </c:pt>
                <c:pt idx="6">
                  <c:v>8.3333333333333332E-3</c:v>
                </c:pt>
                <c:pt idx="7">
                  <c:v>9.7222222222222224E-3</c:v>
                </c:pt>
                <c:pt idx="8">
                  <c:v>1.1111111111111112E-2</c:v>
                </c:pt>
                <c:pt idx="9">
                  <c:v>1.2499999999999999E-2</c:v>
                </c:pt>
                <c:pt idx="10">
                  <c:v>1.3888888888888888E-2</c:v>
                </c:pt>
                <c:pt idx="11">
                  <c:v>1.5277777777777777E-2</c:v>
                </c:pt>
                <c:pt idx="12">
                  <c:v>1.6666666666666666E-2</c:v>
                </c:pt>
                <c:pt idx="13">
                  <c:v>1.8055555555555557E-2</c:v>
                </c:pt>
                <c:pt idx="14">
                  <c:v>1.9444444444444445E-2</c:v>
                </c:pt>
                <c:pt idx="15">
                  <c:v>2.0833333333333332E-2</c:v>
                </c:pt>
                <c:pt idx="16">
                  <c:v>2.2222222222222223E-2</c:v>
                </c:pt>
                <c:pt idx="17">
                  <c:v>2.361111111111111E-2</c:v>
                </c:pt>
                <c:pt idx="18">
                  <c:v>2.4999999999999998E-2</c:v>
                </c:pt>
                <c:pt idx="19">
                  <c:v>2.6388888888888889E-2</c:v>
                </c:pt>
                <c:pt idx="20">
                  <c:v>2.7777777777777776E-2</c:v>
                </c:pt>
                <c:pt idx="21">
                  <c:v>2.9166666666666664E-2</c:v>
                </c:pt>
                <c:pt idx="22">
                  <c:v>3.0555555555555555E-2</c:v>
                </c:pt>
                <c:pt idx="23">
                  <c:v>3.1944444444444449E-2</c:v>
                </c:pt>
                <c:pt idx="24">
                  <c:v>3.3333333333333333E-2</c:v>
                </c:pt>
                <c:pt idx="25">
                  <c:v>3.4722222222222224E-2</c:v>
                </c:pt>
                <c:pt idx="26">
                  <c:v>3.6111111111111115E-2</c:v>
                </c:pt>
                <c:pt idx="27">
                  <c:v>3.7499999999999999E-2</c:v>
                </c:pt>
                <c:pt idx="28">
                  <c:v>3.888888888888889E-2</c:v>
                </c:pt>
                <c:pt idx="29">
                  <c:v>4.027777777777778E-2</c:v>
                </c:pt>
                <c:pt idx="30">
                  <c:v>4.1666666666666664E-2</c:v>
                </c:pt>
              </c:numCache>
            </c:numRef>
          </c:xVal>
          <c:yVal>
            <c:numRef>
              <c:f>'HDAC Assays'!$R$3:$R$33</c:f>
              <c:numCache>
                <c:formatCode>0</c:formatCode>
                <c:ptCount val="31"/>
                <c:pt idx="0">
                  <c:v>1374.5</c:v>
                </c:pt>
                <c:pt idx="1">
                  <c:v>1852</c:v>
                </c:pt>
                <c:pt idx="2">
                  <c:v>2549</c:v>
                </c:pt>
                <c:pt idx="3">
                  <c:v>3461.5</c:v>
                </c:pt>
                <c:pt idx="4">
                  <c:v>4577</c:v>
                </c:pt>
                <c:pt idx="5">
                  <c:v>5839.5</c:v>
                </c:pt>
                <c:pt idx="6">
                  <c:v>7208</c:v>
                </c:pt>
                <c:pt idx="7">
                  <c:v>8649.5</c:v>
                </c:pt>
                <c:pt idx="8">
                  <c:v>10089</c:v>
                </c:pt>
                <c:pt idx="9">
                  <c:v>11498.5</c:v>
                </c:pt>
                <c:pt idx="10">
                  <c:v>12844</c:v>
                </c:pt>
                <c:pt idx="11">
                  <c:v>14045</c:v>
                </c:pt>
                <c:pt idx="12">
                  <c:v>14802.5</c:v>
                </c:pt>
                <c:pt idx="13">
                  <c:v>15450.5</c:v>
                </c:pt>
                <c:pt idx="14">
                  <c:v>16426.5</c:v>
                </c:pt>
                <c:pt idx="15">
                  <c:v>17362.5</c:v>
                </c:pt>
                <c:pt idx="16">
                  <c:v>18239</c:v>
                </c:pt>
                <c:pt idx="17">
                  <c:v>19089.5</c:v>
                </c:pt>
                <c:pt idx="18">
                  <c:v>19900</c:v>
                </c:pt>
                <c:pt idx="19">
                  <c:v>20630</c:v>
                </c:pt>
                <c:pt idx="20">
                  <c:v>21356</c:v>
                </c:pt>
                <c:pt idx="21">
                  <c:v>22008</c:v>
                </c:pt>
                <c:pt idx="22">
                  <c:v>22654.5</c:v>
                </c:pt>
                <c:pt idx="23">
                  <c:v>23246.5</c:v>
                </c:pt>
                <c:pt idx="24">
                  <c:v>23775</c:v>
                </c:pt>
                <c:pt idx="25">
                  <c:v>24322</c:v>
                </c:pt>
                <c:pt idx="26">
                  <c:v>24828.5</c:v>
                </c:pt>
                <c:pt idx="27">
                  <c:v>25311.5</c:v>
                </c:pt>
                <c:pt idx="28">
                  <c:v>25685</c:v>
                </c:pt>
                <c:pt idx="29">
                  <c:v>26169.5</c:v>
                </c:pt>
                <c:pt idx="30">
                  <c:v>26501.5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520-4CB3-98DE-66FE40260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7710768"/>
        <c:axId val="474332176"/>
      </c:scatterChart>
      <c:valAx>
        <c:axId val="1227710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332176"/>
        <c:crosses val="autoZero"/>
        <c:crossBetween val="midCat"/>
      </c:valAx>
      <c:valAx>
        <c:axId val="474332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Flourescence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77107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Propionyl-CoA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'HDAC Assays'!$C$34</c:f>
              <c:strCache>
                <c:ptCount val="1"/>
                <c:pt idx="0">
                  <c:v>neg control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'HDAC Assays'!$A$3:$A$33</c:f>
              <c:numCache>
                <c:formatCode>h:mm:ss</c:formatCode>
                <c:ptCount val="31"/>
                <c:pt idx="0">
                  <c:v>0</c:v>
                </c:pt>
                <c:pt idx="1">
                  <c:v>1.3888888888888889E-3</c:v>
                </c:pt>
                <c:pt idx="2">
                  <c:v>2.7777777777777779E-3</c:v>
                </c:pt>
                <c:pt idx="3">
                  <c:v>4.1666666666666666E-3</c:v>
                </c:pt>
                <c:pt idx="4">
                  <c:v>5.5555555555555558E-3</c:v>
                </c:pt>
                <c:pt idx="5">
                  <c:v>6.9444444444444441E-3</c:v>
                </c:pt>
                <c:pt idx="6">
                  <c:v>8.3333333333333332E-3</c:v>
                </c:pt>
                <c:pt idx="7">
                  <c:v>9.7222222222222224E-3</c:v>
                </c:pt>
                <c:pt idx="8">
                  <c:v>1.1111111111111112E-2</c:v>
                </c:pt>
                <c:pt idx="9">
                  <c:v>1.2499999999999999E-2</c:v>
                </c:pt>
                <c:pt idx="10">
                  <c:v>1.3888888888888888E-2</c:v>
                </c:pt>
                <c:pt idx="11">
                  <c:v>1.5277777777777777E-2</c:v>
                </c:pt>
                <c:pt idx="12">
                  <c:v>1.6666666666666666E-2</c:v>
                </c:pt>
                <c:pt idx="13">
                  <c:v>1.8055555555555557E-2</c:v>
                </c:pt>
                <c:pt idx="14">
                  <c:v>1.9444444444444445E-2</c:v>
                </c:pt>
                <c:pt idx="15">
                  <c:v>2.0833333333333332E-2</c:v>
                </c:pt>
                <c:pt idx="16">
                  <c:v>2.2222222222222223E-2</c:v>
                </c:pt>
                <c:pt idx="17">
                  <c:v>2.361111111111111E-2</c:v>
                </c:pt>
                <c:pt idx="18">
                  <c:v>2.4999999999999998E-2</c:v>
                </c:pt>
                <c:pt idx="19">
                  <c:v>2.6388888888888889E-2</c:v>
                </c:pt>
                <c:pt idx="20">
                  <c:v>2.7777777777777776E-2</c:v>
                </c:pt>
                <c:pt idx="21">
                  <c:v>2.9166666666666664E-2</c:v>
                </c:pt>
                <c:pt idx="22">
                  <c:v>3.0555555555555555E-2</c:v>
                </c:pt>
                <c:pt idx="23">
                  <c:v>3.1944444444444449E-2</c:v>
                </c:pt>
                <c:pt idx="24">
                  <c:v>3.3333333333333333E-2</c:v>
                </c:pt>
                <c:pt idx="25">
                  <c:v>3.4722222222222224E-2</c:v>
                </c:pt>
                <c:pt idx="26">
                  <c:v>3.6111111111111115E-2</c:v>
                </c:pt>
                <c:pt idx="27">
                  <c:v>3.7499999999999999E-2</c:v>
                </c:pt>
                <c:pt idx="28">
                  <c:v>3.888888888888889E-2</c:v>
                </c:pt>
                <c:pt idx="29">
                  <c:v>4.027777777777778E-2</c:v>
                </c:pt>
                <c:pt idx="30">
                  <c:v>4.1666666666666664E-2</c:v>
                </c:pt>
              </c:numCache>
            </c:numRef>
          </c:xVal>
          <c:yVal>
            <c:numRef>
              <c:f>'HDAC Assays'!$C$3:$C$33</c:f>
              <c:numCache>
                <c:formatCode>0</c:formatCode>
                <c:ptCount val="31"/>
                <c:pt idx="0">
                  <c:v>1032.5</c:v>
                </c:pt>
                <c:pt idx="1">
                  <c:v>1081.5</c:v>
                </c:pt>
                <c:pt idx="2">
                  <c:v>1073.5</c:v>
                </c:pt>
                <c:pt idx="3">
                  <c:v>1063.5</c:v>
                </c:pt>
                <c:pt idx="4">
                  <c:v>1072.5</c:v>
                </c:pt>
                <c:pt idx="5">
                  <c:v>1133</c:v>
                </c:pt>
                <c:pt idx="6">
                  <c:v>1178.5</c:v>
                </c:pt>
                <c:pt idx="7">
                  <c:v>1205.5</c:v>
                </c:pt>
                <c:pt idx="8">
                  <c:v>1216.5</c:v>
                </c:pt>
                <c:pt idx="9">
                  <c:v>1224.5</c:v>
                </c:pt>
                <c:pt idx="10">
                  <c:v>1224.5</c:v>
                </c:pt>
                <c:pt idx="11">
                  <c:v>1223.5</c:v>
                </c:pt>
                <c:pt idx="12">
                  <c:v>1220.5</c:v>
                </c:pt>
                <c:pt idx="13">
                  <c:v>1213</c:v>
                </c:pt>
                <c:pt idx="14">
                  <c:v>1210</c:v>
                </c:pt>
                <c:pt idx="15">
                  <c:v>1206.5</c:v>
                </c:pt>
                <c:pt idx="16">
                  <c:v>1198.5</c:v>
                </c:pt>
                <c:pt idx="17">
                  <c:v>1194</c:v>
                </c:pt>
                <c:pt idx="18">
                  <c:v>1191.5</c:v>
                </c:pt>
                <c:pt idx="19">
                  <c:v>1188</c:v>
                </c:pt>
                <c:pt idx="20">
                  <c:v>1183</c:v>
                </c:pt>
                <c:pt idx="21">
                  <c:v>1179</c:v>
                </c:pt>
                <c:pt idx="22">
                  <c:v>1176</c:v>
                </c:pt>
                <c:pt idx="23">
                  <c:v>1173.5</c:v>
                </c:pt>
                <c:pt idx="24">
                  <c:v>1168</c:v>
                </c:pt>
                <c:pt idx="25">
                  <c:v>1164</c:v>
                </c:pt>
                <c:pt idx="26">
                  <c:v>1160.5</c:v>
                </c:pt>
                <c:pt idx="27">
                  <c:v>1158.5</c:v>
                </c:pt>
                <c:pt idx="28">
                  <c:v>1155.5</c:v>
                </c:pt>
                <c:pt idx="29">
                  <c:v>1151.5</c:v>
                </c:pt>
                <c:pt idx="30">
                  <c:v>1149.5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C67-4A9A-9C36-78EAA6A14363}"/>
            </c:ext>
          </c:extLst>
        </c:ser>
        <c:ser>
          <c:idx val="2"/>
          <c:order val="1"/>
          <c:tx>
            <c:strRef>
              <c:f>'HDAC Assays'!$D$34</c:f>
              <c:strCache>
                <c:ptCount val="1"/>
                <c:pt idx="0">
                  <c:v>TSA (2 uM)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'HDAC Assays'!$A$3:$A$33</c:f>
              <c:numCache>
                <c:formatCode>h:mm:ss</c:formatCode>
                <c:ptCount val="31"/>
                <c:pt idx="0">
                  <c:v>0</c:v>
                </c:pt>
                <c:pt idx="1">
                  <c:v>1.3888888888888889E-3</c:v>
                </c:pt>
                <c:pt idx="2">
                  <c:v>2.7777777777777779E-3</c:v>
                </c:pt>
                <c:pt idx="3">
                  <c:v>4.1666666666666666E-3</c:v>
                </c:pt>
                <c:pt idx="4">
                  <c:v>5.5555555555555558E-3</c:v>
                </c:pt>
                <c:pt idx="5">
                  <c:v>6.9444444444444441E-3</c:v>
                </c:pt>
                <c:pt idx="6">
                  <c:v>8.3333333333333332E-3</c:v>
                </c:pt>
                <c:pt idx="7">
                  <c:v>9.7222222222222224E-3</c:v>
                </c:pt>
                <c:pt idx="8">
                  <c:v>1.1111111111111112E-2</c:v>
                </c:pt>
                <c:pt idx="9">
                  <c:v>1.2499999999999999E-2</c:v>
                </c:pt>
                <c:pt idx="10">
                  <c:v>1.3888888888888888E-2</c:v>
                </c:pt>
                <c:pt idx="11">
                  <c:v>1.5277777777777777E-2</c:v>
                </c:pt>
                <c:pt idx="12">
                  <c:v>1.6666666666666666E-2</c:v>
                </c:pt>
                <c:pt idx="13">
                  <c:v>1.8055555555555557E-2</c:v>
                </c:pt>
                <c:pt idx="14">
                  <c:v>1.9444444444444445E-2</c:v>
                </c:pt>
                <c:pt idx="15">
                  <c:v>2.0833333333333332E-2</c:v>
                </c:pt>
                <c:pt idx="16">
                  <c:v>2.2222222222222223E-2</c:v>
                </c:pt>
                <c:pt idx="17">
                  <c:v>2.361111111111111E-2</c:v>
                </c:pt>
                <c:pt idx="18">
                  <c:v>2.4999999999999998E-2</c:v>
                </c:pt>
                <c:pt idx="19">
                  <c:v>2.6388888888888889E-2</c:v>
                </c:pt>
                <c:pt idx="20">
                  <c:v>2.7777777777777776E-2</c:v>
                </c:pt>
                <c:pt idx="21">
                  <c:v>2.9166666666666664E-2</c:v>
                </c:pt>
                <c:pt idx="22">
                  <c:v>3.0555555555555555E-2</c:v>
                </c:pt>
                <c:pt idx="23">
                  <c:v>3.1944444444444449E-2</c:v>
                </c:pt>
                <c:pt idx="24">
                  <c:v>3.3333333333333333E-2</c:v>
                </c:pt>
                <c:pt idx="25">
                  <c:v>3.4722222222222224E-2</c:v>
                </c:pt>
                <c:pt idx="26">
                  <c:v>3.6111111111111115E-2</c:v>
                </c:pt>
                <c:pt idx="27">
                  <c:v>3.7499999999999999E-2</c:v>
                </c:pt>
                <c:pt idx="28">
                  <c:v>3.888888888888889E-2</c:v>
                </c:pt>
                <c:pt idx="29">
                  <c:v>4.027777777777778E-2</c:v>
                </c:pt>
                <c:pt idx="30">
                  <c:v>4.1666666666666664E-2</c:v>
                </c:pt>
              </c:numCache>
            </c:numRef>
          </c:xVal>
          <c:yVal>
            <c:numRef>
              <c:f>'HDAC Assays'!$D$3:$D$33</c:f>
              <c:numCache>
                <c:formatCode>0</c:formatCode>
                <c:ptCount val="31"/>
                <c:pt idx="0">
                  <c:v>941.5</c:v>
                </c:pt>
                <c:pt idx="1">
                  <c:v>1072.5</c:v>
                </c:pt>
                <c:pt idx="2">
                  <c:v>1183.5</c:v>
                </c:pt>
                <c:pt idx="3">
                  <c:v>1301.5</c:v>
                </c:pt>
                <c:pt idx="4">
                  <c:v>1426.5</c:v>
                </c:pt>
                <c:pt idx="5">
                  <c:v>1548.5</c:v>
                </c:pt>
                <c:pt idx="6">
                  <c:v>1668.5</c:v>
                </c:pt>
                <c:pt idx="7">
                  <c:v>1785</c:v>
                </c:pt>
                <c:pt idx="8">
                  <c:v>1894.5</c:v>
                </c:pt>
                <c:pt idx="9">
                  <c:v>1995</c:v>
                </c:pt>
                <c:pt idx="10">
                  <c:v>2098.5</c:v>
                </c:pt>
                <c:pt idx="11">
                  <c:v>2190.5</c:v>
                </c:pt>
                <c:pt idx="12">
                  <c:v>2273.5</c:v>
                </c:pt>
                <c:pt idx="13">
                  <c:v>2357.5</c:v>
                </c:pt>
                <c:pt idx="14">
                  <c:v>2439</c:v>
                </c:pt>
                <c:pt idx="15">
                  <c:v>2505</c:v>
                </c:pt>
                <c:pt idx="16">
                  <c:v>2581.5</c:v>
                </c:pt>
                <c:pt idx="17">
                  <c:v>2646</c:v>
                </c:pt>
                <c:pt idx="18">
                  <c:v>2710</c:v>
                </c:pt>
                <c:pt idx="19">
                  <c:v>2768.5</c:v>
                </c:pt>
                <c:pt idx="20">
                  <c:v>2824.5</c:v>
                </c:pt>
                <c:pt idx="21">
                  <c:v>2872</c:v>
                </c:pt>
                <c:pt idx="22">
                  <c:v>2926</c:v>
                </c:pt>
                <c:pt idx="23">
                  <c:v>2973.5</c:v>
                </c:pt>
                <c:pt idx="24">
                  <c:v>3013</c:v>
                </c:pt>
                <c:pt idx="25">
                  <c:v>3060</c:v>
                </c:pt>
                <c:pt idx="26">
                  <c:v>3099.5</c:v>
                </c:pt>
                <c:pt idx="27">
                  <c:v>3143.5</c:v>
                </c:pt>
                <c:pt idx="28">
                  <c:v>3172</c:v>
                </c:pt>
                <c:pt idx="29">
                  <c:v>3208</c:v>
                </c:pt>
                <c:pt idx="30">
                  <c:v>3243.5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C67-4A9A-9C36-78EAA6A14363}"/>
            </c:ext>
          </c:extLst>
        </c:ser>
        <c:ser>
          <c:idx val="3"/>
          <c:order val="2"/>
          <c:tx>
            <c:strRef>
              <c:f>'HDAC Assays'!$S$34</c:f>
              <c:strCache>
                <c:ptCount val="1"/>
                <c:pt idx="0">
                  <c:v>Prop-coA (1 mM)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'HDAC Assays'!$A$3:$A$33</c:f>
              <c:numCache>
                <c:formatCode>h:mm:ss</c:formatCode>
                <c:ptCount val="31"/>
                <c:pt idx="0">
                  <c:v>0</c:v>
                </c:pt>
                <c:pt idx="1">
                  <c:v>1.3888888888888889E-3</c:v>
                </c:pt>
                <c:pt idx="2">
                  <c:v>2.7777777777777779E-3</c:v>
                </c:pt>
                <c:pt idx="3">
                  <c:v>4.1666666666666666E-3</c:v>
                </c:pt>
                <c:pt idx="4">
                  <c:v>5.5555555555555558E-3</c:v>
                </c:pt>
                <c:pt idx="5">
                  <c:v>6.9444444444444441E-3</c:v>
                </c:pt>
                <c:pt idx="6">
                  <c:v>8.3333333333333332E-3</c:v>
                </c:pt>
                <c:pt idx="7">
                  <c:v>9.7222222222222224E-3</c:v>
                </c:pt>
                <c:pt idx="8">
                  <c:v>1.1111111111111112E-2</c:v>
                </c:pt>
                <c:pt idx="9">
                  <c:v>1.2499999999999999E-2</c:v>
                </c:pt>
                <c:pt idx="10">
                  <c:v>1.3888888888888888E-2</c:v>
                </c:pt>
                <c:pt idx="11">
                  <c:v>1.5277777777777777E-2</c:v>
                </c:pt>
                <c:pt idx="12">
                  <c:v>1.6666666666666666E-2</c:v>
                </c:pt>
                <c:pt idx="13">
                  <c:v>1.8055555555555557E-2</c:v>
                </c:pt>
                <c:pt idx="14">
                  <c:v>1.9444444444444445E-2</c:v>
                </c:pt>
                <c:pt idx="15">
                  <c:v>2.0833333333333332E-2</c:v>
                </c:pt>
                <c:pt idx="16">
                  <c:v>2.2222222222222223E-2</c:v>
                </c:pt>
                <c:pt idx="17">
                  <c:v>2.361111111111111E-2</c:v>
                </c:pt>
                <c:pt idx="18">
                  <c:v>2.4999999999999998E-2</c:v>
                </c:pt>
                <c:pt idx="19">
                  <c:v>2.6388888888888889E-2</c:v>
                </c:pt>
                <c:pt idx="20">
                  <c:v>2.7777777777777776E-2</c:v>
                </c:pt>
                <c:pt idx="21">
                  <c:v>2.9166666666666664E-2</c:v>
                </c:pt>
                <c:pt idx="22">
                  <c:v>3.0555555555555555E-2</c:v>
                </c:pt>
                <c:pt idx="23">
                  <c:v>3.1944444444444449E-2</c:v>
                </c:pt>
                <c:pt idx="24">
                  <c:v>3.3333333333333333E-2</c:v>
                </c:pt>
                <c:pt idx="25">
                  <c:v>3.4722222222222224E-2</c:v>
                </c:pt>
                <c:pt idx="26">
                  <c:v>3.6111111111111115E-2</c:v>
                </c:pt>
                <c:pt idx="27">
                  <c:v>3.7499999999999999E-2</c:v>
                </c:pt>
                <c:pt idx="28">
                  <c:v>3.888888888888889E-2</c:v>
                </c:pt>
                <c:pt idx="29">
                  <c:v>4.027777777777778E-2</c:v>
                </c:pt>
                <c:pt idx="30">
                  <c:v>4.1666666666666664E-2</c:v>
                </c:pt>
              </c:numCache>
            </c:numRef>
          </c:xVal>
          <c:yVal>
            <c:numRef>
              <c:f>'HDAC Assays'!$S$3:$S$33</c:f>
              <c:numCache>
                <c:formatCode>0</c:formatCode>
                <c:ptCount val="31"/>
                <c:pt idx="0">
                  <c:v>1198</c:v>
                </c:pt>
                <c:pt idx="1">
                  <c:v>1590</c:v>
                </c:pt>
                <c:pt idx="2">
                  <c:v>2145.5</c:v>
                </c:pt>
                <c:pt idx="3">
                  <c:v>2858.5</c:v>
                </c:pt>
                <c:pt idx="4">
                  <c:v>3701</c:v>
                </c:pt>
                <c:pt idx="5">
                  <c:v>4630</c:v>
                </c:pt>
                <c:pt idx="6">
                  <c:v>5642.5</c:v>
                </c:pt>
                <c:pt idx="7">
                  <c:v>6699</c:v>
                </c:pt>
                <c:pt idx="8">
                  <c:v>7765.5</c:v>
                </c:pt>
                <c:pt idx="9">
                  <c:v>8817</c:v>
                </c:pt>
                <c:pt idx="10">
                  <c:v>9877</c:v>
                </c:pt>
                <c:pt idx="11">
                  <c:v>10914</c:v>
                </c:pt>
                <c:pt idx="12">
                  <c:v>11890</c:v>
                </c:pt>
                <c:pt idx="13">
                  <c:v>12862.5</c:v>
                </c:pt>
                <c:pt idx="14">
                  <c:v>13818</c:v>
                </c:pt>
                <c:pt idx="15">
                  <c:v>14696</c:v>
                </c:pt>
                <c:pt idx="16">
                  <c:v>15557</c:v>
                </c:pt>
                <c:pt idx="17">
                  <c:v>16316</c:v>
                </c:pt>
                <c:pt idx="18">
                  <c:v>17146.5</c:v>
                </c:pt>
                <c:pt idx="19">
                  <c:v>17854.5</c:v>
                </c:pt>
                <c:pt idx="20">
                  <c:v>18559.5</c:v>
                </c:pt>
                <c:pt idx="21">
                  <c:v>19235</c:v>
                </c:pt>
                <c:pt idx="22">
                  <c:v>19849</c:v>
                </c:pt>
                <c:pt idx="23">
                  <c:v>20482.5</c:v>
                </c:pt>
                <c:pt idx="24">
                  <c:v>21074</c:v>
                </c:pt>
                <c:pt idx="25">
                  <c:v>21584</c:v>
                </c:pt>
                <c:pt idx="26">
                  <c:v>22151</c:v>
                </c:pt>
                <c:pt idx="27">
                  <c:v>22593</c:v>
                </c:pt>
                <c:pt idx="28">
                  <c:v>23107.5</c:v>
                </c:pt>
                <c:pt idx="29">
                  <c:v>23551.5</c:v>
                </c:pt>
                <c:pt idx="30">
                  <c:v>23948.5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C67-4A9A-9C36-78EAA6A14363}"/>
            </c:ext>
          </c:extLst>
        </c:ser>
        <c:ser>
          <c:idx val="4"/>
          <c:order val="3"/>
          <c:tx>
            <c:strRef>
              <c:f>'HDAC Assays'!$T$34</c:f>
              <c:strCache>
                <c:ptCount val="1"/>
                <c:pt idx="0">
                  <c:v>Prop-coA (0.1 mM)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'HDAC Assays'!$A$3:$A$33</c:f>
              <c:numCache>
                <c:formatCode>h:mm:ss</c:formatCode>
                <c:ptCount val="31"/>
                <c:pt idx="0">
                  <c:v>0</c:v>
                </c:pt>
                <c:pt idx="1">
                  <c:v>1.3888888888888889E-3</c:v>
                </c:pt>
                <c:pt idx="2">
                  <c:v>2.7777777777777779E-3</c:v>
                </c:pt>
                <c:pt idx="3">
                  <c:v>4.1666666666666666E-3</c:v>
                </c:pt>
                <c:pt idx="4">
                  <c:v>5.5555555555555558E-3</c:v>
                </c:pt>
                <c:pt idx="5">
                  <c:v>6.9444444444444441E-3</c:v>
                </c:pt>
                <c:pt idx="6">
                  <c:v>8.3333333333333332E-3</c:v>
                </c:pt>
                <c:pt idx="7">
                  <c:v>9.7222222222222224E-3</c:v>
                </c:pt>
                <c:pt idx="8">
                  <c:v>1.1111111111111112E-2</c:v>
                </c:pt>
                <c:pt idx="9">
                  <c:v>1.2499999999999999E-2</c:v>
                </c:pt>
                <c:pt idx="10">
                  <c:v>1.3888888888888888E-2</c:v>
                </c:pt>
                <c:pt idx="11">
                  <c:v>1.5277777777777777E-2</c:v>
                </c:pt>
                <c:pt idx="12">
                  <c:v>1.6666666666666666E-2</c:v>
                </c:pt>
                <c:pt idx="13">
                  <c:v>1.8055555555555557E-2</c:v>
                </c:pt>
                <c:pt idx="14">
                  <c:v>1.9444444444444445E-2</c:v>
                </c:pt>
                <c:pt idx="15">
                  <c:v>2.0833333333333332E-2</c:v>
                </c:pt>
                <c:pt idx="16">
                  <c:v>2.2222222222222223E-2</c:v>
                </c:pt>
                <c:pt idx="17">
                  <c:v>2.361111111111111E-2</c:v>
                </c:pt>
                <c:pt idx="18">
                  <c:v>2.4999999999999998E-2</c:v>
                </c:pt>
                <c:pt idx="19">
                  <c:v>2.6388888888888889E-2</c:v>
                </c:pt>
                <c:pt idx="20">
                  <c:v>2.7777777777777776E-2</c:v>
                </c:pt>
                <c:pt idx="21">
                  <c:v>2.9166666666666664E-2</c:v>
                </c:pt>
                <c:pt idx="22">
                  <c:v>3.0555555555555555E-2</c:v>
                </c:pt>
                <c:pt idx="23">
                  <c:v>3.1944444444444449E-2</c:v>
                </c:pt>
                <c:pt idx="24">
                  <c:v>3.3333333333333333E-2</c:v>
                </c:pt>
                <c:pt idx="25">
                  <c:v>3.4722222222222224E-2</c:v>
                </c:pt>
                <c:pt idx="26">
                  <c:v>3.6111111111111115E-2</c:v>
                </c:pt>
                <c:pt idx="27">
                  <c:v>3.7499999999999999E-2</c:v>
                </c:pt>
                <c:pt idx="28">
                  <c:v>3.888888888888889E-2</c:v>
                </c:pt>
                <c:pt idx="29">
                  <c:v>4.027777777777778E-2</c:v>
                </c:pt>
                <c:pt idx="30">
                  <c:v>4.1666666666666664E-2</c:v>
                </c:pt>
              </c:numCache>
            </c:numRef>
          </c:xVal>
          <c:yVal>
            <c:numRef>
              <c:f>'HDAC Assays'!$T$3:$T$33</c:f>
              <c:numCache>
                <c:formatCode>0</c:formatCode>
                <c:ptCount val="31"/>
                <c:pt idx="0">
                  <c:v>1329.5</c:v>
                </c:pt>
                <c:pt idx="1">
                  <c:v>1773.5</c:v>
                </c:pt>
                <c:pt idx="2">
                  <c:v>2341.5</c:v>
                </c:pt>
                <c:pt idx="3">
                  <c:v>3125</c:v>
                </c:pt>
                <c:pt idx="4">
                  <c:v>4061.5</c:v>
                </c:pt>
                <c:pt idx="5">
                  <c:v>5124.5</c:v>
                </c:pt>
                <c:pt idx="6">
                  <c:v>6264.5</c:v>
                </c:pt>
                <c:pt idx="7">
                  <c:v>7455.5</c:v>
                </c:pt>
                <c:pt idx="8">
                  <c:v>8656.5</c:v>
                </c:pt>
                <c:pt idx="9">
                  <c:v>9864.5</c:v>
                </c:pt>
                <c:pt idx="10">
                  <c:v>11065</c:v>
                </c:pt>
                <c:pt idx="11">
                  <c:v>12230.5</c:v>
                </c:pt>
                <c:pt idx="12">
                  <c:v>13354.5</c:v>
                </c:pt>
                <c:pt idx="13">
                  <c:v>14449.5</c:v>
                </c:pt>
                <c:pt idx="14">
                  <c:v>15497.5</c:v>
                </c:pt>
                <c:pt idx="15">
                  <c:v>16523</c:v>
                </c:pt>
                <c:pt idx="16">
                  <c:v>17440.5</c:v>
                </c:pt>
                <c:pt idx="17">
                  <c:v>18362</c:v>
                </c:pt>
                <c:pt idx="18">
                  <c:v>19198.5</c:v>
                </c:pt>
                <c:pt idx="19">
                  <c:v>20013.5</c:v>
                </c:pt>
                <c:pt idx="20">
                  <c:v>20770</c:v>
                </c:pt>
                <c:pt idx="21">
                  <c:v>21486</c:v>
                </c:pt>
                <c:pt idx="22">
                  <c:v>22131</c:v>
                </c:pt>
                <c:pt idx="23">
                  <c:v>22813</c:v>
                </c:pt>
                <c:pt idx="24">
                  <c:v>23406</c:v>
                </c:pt>
                <c:pt idx="25">
                  <c:v>24023</c:v>
                </c:pt>
                <c:pt idx="26">
                  <c:v>24580</c:v>
                </c:pt>
                <c:pt idx="27">
                  <c:v>25076.5</c:v>
                </c:pt>
                <c:pt idx="28">
                  <c:v>25506.5</c:v>
                </c:pt>
                <c:pt idx="29">
                  <c:v>25980.5</c:v>
                </c:pt>
                <c:pt idx="30">
                  <c:v>26495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C67-4A9A-9C36-78EAA6A14363}"/>
            </c:ext>
          </c:extLst>
        </c:ser>
        <c:ser>
          <c:idx val="5"/>
          <c:order val="4"/>
          <c:tx>
            <c:strRef>
              <c:f>'HDAC Assays'!$U$34</c:f>
              <c:strCache>
                <c:ptCount val="1"/>
                <c:pt idx="0">
                  <c:v>Prop-coA (0.01 mM)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'HDAC Assays'!$A$3:$A$33</c:f>
              <c:numCache>
                <c:formatCode>h:mm:ss</c:formatCode>
                <c:ptCount val="31"/>
                <c:pt idx="0">
                  <c:v>0</c:v>
                </c:pt>
                <c:pt idx="1">
                  <c:v>1.3888888888888889E-3</c:v>
                </c:pt>
                <c:pt idx="2">
                  <c:v>2.7777777777777779E-3</c:v>
                </c:pt>
                <c:pt idx="3">
                  <c:v>4.1666666666666666E-3</c:v>
                </c:pt>
                <c:pt idx="4">
                  <c:v>5.5555555555555558E-3</c:v>
                </c:pt>
                <c:pt idx="5">
                  <c:v>6.9444444444444441E-3</c:v>
                </c:pt>
                <c:pt idx="6">
                  <c:v>8.3333333333333332E-3</c:v>
                </c:pt>
                <c:pt idx="7">
                  <c:v>9.7222222222222224E-3</c:v>
                </c:pt>
                <c:pt idx="8">
                  <c:v>1.1111111111111112E-2</c:v>
                </c:pt>
                <c:pt idx="9">
                  <c:v>1.2499999999999999E-2</c:v>
                </c:pt>
                <c:pt idx="10">
                  <c:v>1.3888888888888888E-2</c:v>
                </c:pt>
                <c:pt idx="11">
                  <c:v>1.5277777777777777E-2</c:v>
                </c:pt>
                <c:pt idx="12">
                  <c:v>1.6666666666666666E-2</c:v>
                </c:pt>
                <c:pt idx="13">
                  <c:v>1.8055555555555557E-2</c:v>
                </c:pt>
                <c:pt idx="14">
                  <c:v>1.9444444444444445E-2</c:v>
                </c:pt>
                <c:pt idx="15">
                  <c:v>2.0833333333333332E-2</c:v>
                </c:pt>
                <c:pt idx="16">
                  <c:v>2.2222222222222223E-2</c:v>
                </c:pt>
                <c:pt idx="17">
                  <c:v>2.361111111111111E-2</c:v>
                </c:pt>
                <c:pt idx="18">
                  <c:v>2.4999999999999998E-2</c:v>
                </c:pt>
                <c:pt idx="19">
                  <c:v>2.6388888888888889E-2</c:v>
                </c:pt>
                <c:pt idx="20">
                  <c:v>2.7777777777777776E-2</c:v>
                </c:pt>
                <c:pt idx="21">
                  <c:v>2.9166666666666664E-2</c:v>
                </c:pt>
                <c:pt idx="22">
                  <c:v>3.0555555555555555E-2</c:v>
                </c:pt>
                <c:pt idx="23">
                  <c:v>3.1944444444444449E-2</c:v>
                </c:pt>
                <c:pt idx="24">
                  <c:v>3.3333333333333333E-2</c:v>
                </c:pt>
                <c:pt idx="25">
                  <c:v>3.4722222222222224E-2</c:v>
                </c:pt>
                <c:pt idx="26">
                  <c:v>3.6111111111111115E-2</c:v>
                </c:pt>
                <c:pt idx="27">
                  <c:v>3.7499999999999999E-2</c:v>
                </c:pt>
                <c:pt idx="28">
                  <c:v>3.888888888888889E-2</c:v>
                </c:pt>
                <c:pt idx="29">
                  <c:v>4.027777777777778E-2</c:v>
                </c:pt>
                <c:pt idx="30">
                  <c:v>4.1666666666666664E-2</c:v>
                </c:pt>
              </c:numCache>
            </c:numRef>
          </c:xVal>
          <c:yVal>
            <c:numRef>
              <c:f>'HDAC Assays'!$U$3:$U$33</c:f>
              <c:numCache>
                <c:formatCode>0</c:formatCode>
                <c:ptCount val="31"/>
                <c:pt idx="0">
                  <c:v>1459.5</c:v>
                </c:pt>
                <c:pt idx="1">
                  <c:v>1962</c:v>
                </c:pt>
                <c:pt idx="2">
                  <c:v>2691.5</c:v>
                </c:pt>
                <c:pt idx="3">
                  <c:v>3653.5</c:v>
                </c:pt>
                <c:pt idx="4">
                  <c:v>4796</c:v>
                </c:pt>
                <c:pt idx="5">
                  <c:v>6074.5</c:v>
                </c:pt>
                <c:pt idx="6">
                  <c:v>7316</c:v>
                </c:pt>
                <c:pt idx="7">
                  <c:v>8590.5</c:v>
                </c:pt>
                <c:pt idx="8">
                  <c:v>9936.5</c:v>
                </c:pt>
                <c:pt idx="9">
                  <c:v>11274.5</c:v>
                </c:pt>
                <c:pt idx="10">
                  <c:v>12594</c:v>
                </c:pt>
                <c:pt idx="11">
                  <c:v>13894</c:v>
                </c:pt>
                <c:pt idx="12">
                  <c:v>15079.5</c:v>
                </c:pt>
                <c:pt idx="13">
                  <c:v>16248.5</c:v>
                </c:pt>
                <c:pt idx="14">
                  <c:v>17270.5</c:v>
                </c:pt>
                <c:pt idx="15">
                  <c:v>17772.5</c:v>
                </c:pt>
                <c:pt idx="16">
                  <c:v>18658</c:v>
                </c:pt>
                <c:pt idx="17">
                  <c:v>19488.5</c:v>
                </c:pt>
                <c:pt idx="18">
                  <c:v>20351</c:v>
                </c:pt>
                <c:pt idx="19">
                  <c:v>21121</c:v>
                </c:pt>
                <c:pt idx="20">
                  <c:v>21840.5</c:v>
                </c:pt>
                <c:pt idx="21">
                  <c:v>22568</c:v>
                </c:pt>
                <c:pt idx="22">
                  <c:v>23179</c:v>
                </c:pt>
                <c:pt idx="23">
                  <c:v>23830.5</c:v>
                </c:pt>
                <c:pt idx="24">
                  <c:v>24441</c:v>
                </c:pt>
                <c:pt idx="25">
                  <c:v>24946</c:v>
                </c:pt>
                <c:pt idx="26">
                  <c:v>25443.5</c:v>
                </c:pt>
                <c:pt idx="27">
                  <c:v>26006.5</c:v>
                </c:pt>
                <c:pt idx="28">
                  <c:v>26399</c:v>
                </c:pt>
                <c:pt idx="29">
                  <c:v>26859.5</c:v>
                </c:pt>
                <c:pt idx="30">
                  <c:v>27297.5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C67-4A9A-9C36-78EAA6A14363}"/>
            </c:ext>
          </c:extLst>
        </c:ser>
        <c:ser>
          <c:idx val="7"/>
          <c:order val="5"/>
          <c:tx>
            <c:strRef>
              <c:f>'HDAC Assays'!$V$34</c:f>
              <c:strCache>
                <c:ptCount val="1"/>
                <c:pt idx="0">
                  <c:v>Prop-coA (0.001 mM)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'HDAC Assays'!$A$3:$A$33</c:f>
              <c:numCache>
                <c:formatCode>h:mm:ss</c:formatCode>
                <c:ptCount val="31"/>
                <c:pt idx="0">
                  <c:v>0</c:v>
                </c:pt>
                <c:pt idx="1">
                  <c:v>1.3888888888888889E-3</c:v>
                </c:pt>
                <c:pt idx="2">
                  <c:v>2.7777777777777779E-3</c:v>
                </c:pt>
                <c:pt idx="3">
                  <c:v>4.1666666666666666E-3</c:v>
                </c:pt>
                <c:pt idx="4">
                  <c:v>5.5555555555555558E-3</c:v>
                </c:pt>
                <c:pt idx="5">
                  <c:v>6.9444444444444441E-3</c:v>
                </c:pt>
                <c:pt idx="6">
                  <c:v>8.3333333333333332E-3</c:v>
                </c:pt>
                <c:pt idx="7">
                  <c:v>9.7222222222222224E-3</c:v>
                </c:pt>
                <c:pt idx="8">
                  <c:v>1.1111111111111112E-2</c:v>
                </c:pt>
                <c:pt idx="9">
                  <c:v>1.2499999999999999E-2</c:v>
                </c:pt>
                <c:pt idx="10">
                  <c:v>1.3888888888888888E-2</c:v>
                </c:pt>
                <c:pt idx="11">
                  <c:v>1.5277777777777777E-2</c:v>
                </c:pt>
                <c:pt idx="12">
                  <c:v>1.6666666666666666E-2</c:v>
                </c:pt>
                <c:pt idx="13">
                  <c:v>1.8055555555555557E-2</c:v>
                </c:pt>
                <c:pt idx="14">
                  <c:v>1.9444444444444445E-2</c:v>
                </c:pt>
                <c:pt idx="15">
                  <c:v>2.0833333333333332E-2</c:v>
                </c:pt>
                <c:pt idx="16">
                  <c:v>2.2222222222222223E-2</c:v>
                </c:pt>
                <c:pt idx="17">
                  <c:v>2.361111111111111E-2</c:v>
                </c:pt>
                <c:pt idx="18">
                  <c:v>2.4999999999999998E-2</c:v>
                </c:pt>
                <c:pt idx="19">
                  <c:v>2.6388888888888889E-2</c:v>
                </c:pt>
                <c:pt idx="20">
                  <c:v>2.7777777777777776E-2</c:v>
                </c:pt>
                <c:pt idx="21">
                  <c:v>2.9166666666666664E-2</c:v>
                </c:pt>
                <c:pt idx="22">
                  <c:v>3.0555555555555555E-2</c:v>
                </c:pt>
                <c:pt idx="23">
                  <c:v>3.1944444444444449E-2</c:v>
                </c:pt>
                <c:pt idx="24">
                  <c:v>3.3333333333333333E-2</c:v>
                </c:pt>
                <c:pt idx="25">
                  <c:v>3.4722222222222224E-2</c:v>
                </c:pt>
                <c:pt idx="26">
                  <c:v>3.6111111111111115E-2</c:v>
                </c:pt>
                <c:pt idx="27">
                  <c:v>3.7499999999999999E-2</c:v>
                </c:pt>
                <c:pt idx="28">
                  <c:v>3.888888888888889E-2</c:v>
                </c:pt>
                <c:pt idx="29">
                  <c:v>4.027777777777778E-2</c:v>
                </c:pt>
                <c:pt idx="30">
                  <c:v>4.1666666666666664E-2</c:v>
                </c:pt>
              </c:numCache>
            </c:numRef>
          </c:xVal>
          <c:yVal>
            <c:numRef>
              <c:f>'HDAC Assays'!$V$3:$V$33</c:f>
              <c:numCache>
                <c:formatCode>0</c:formatCode>
                <c:ptCount val="31"/>
                <c:pt idx="0">
                  <c:v>1448.5</c:v>
                </c:pt>
                <c:pt idx="1">
                  <c:v>1954</c:v>
                </c:pt>
                <c:pt idx="2">
                  <c:v>2698.5</c:v>
                </c:pt>
                <c:pt idx="3">
                  <c:v>3685.5</c:v>
                </c:pt>
                <c:pt idx="4">
                  <c:v>4886.5</c:v>
                </c:pt>
                <c:pt idx="5">
                  <c:v>6242</c:v>
                </c:pt>
                <c:pt idx="6">
                  <c:v>7668</c:v>
                </c:pt>
                <c:pt idx="7">
                  <c:v>9182</c:v>
                </c:pt>
                <c:pt idx="8">
                  <c:v>10661</c:v>
                </c:pt>
                <c:pt idx="9">
                  <c:v>12047</c:v>
                </c:pt>
                <c:pt idx="10">
                  <c:v>13093.5</c:v>
                </c:pt>
                <c:pt idx="11">
                  <c:v>14308.5</c:v>
                </c:pt>
                <c:pt idx="12">
                  <c:v>15568.5</c:v>
                </c:pt>
                <c:pt idx="13">
                  <c:v>16633</c:v>
                </c:pt>
                <c:pt idx="14">
                  <c:v>17637</c:v>
                </c:pt>
                <c:pt idx="15">
                  <c:v>17993</c:v>
                </c:pt>
                <c:pt idx="16">
                  <c:v>18883.5</c:v>
                </c:pt>
                <c:pt idx="17">
                  <c:v>19705.5</c:v>
                </c:pt>
                <c:pt idx="18">
                  <c:v>20489</c:v>
                </c:pt>
                <c:pt idx="19">
                  <c:v>21204</c:v>
                </c:pt>
                <c:pt idx="20">
                  <c:v>21945.5</c:v>
                </c:pt>
                <c:pt idx="21">
                  <c:v>22620.5</c:v>
                </c:pt>
                <c:pt idx="22">
                  <c:v>23222.5</c:v>
                </c:pt>
                <c:pt idx="23">
                  <c:v>23855.5</c:v>
                </c:pt>
                <c:pt idx="24">
                  <c:v>24371.5</c:v>
                </c:pt>
                <c:pt idx="25">
                  <c:v>24908</c:v>
                </c:pt>
                <c:pt idx="26">
                  <c:v>25365</c:v>
                </c:pt>
                <c:pt idx="27">
                  <c:v>25832.5</c:v>
                </c:pt>
                <c:pt idx="28">
                  <c:v>26262.5</c:v>
                </c:pt>
                <c:pt idx="29">
                  <c:v>26693.5</c:v>
                </c:pt>
                <c:pt idx="30">
                  <c:v>27117.5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C67-4A9A-9C36-78EAA6A14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7710768"/>
        <c:axId val="474332176"/>
      </c:scatterChart>
      <c:valAx>
        <c:axId val="1227710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332176"/>
        <c:crosses val="autoZero"/>
        <c:crossBetween val="midCat"/>
      </c:valAx>
      <c:valAx>
        <c:axId val="474332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Flourescence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77107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</xdr:row>
      <xdr:rowOff>0</xdr:rowOff>
    </xdr:from>
    <xdr:to>
      <xdr:col>20</xdr:col>
      <xdr:colOff>304800</xdr:colOff>
      <xdr:row>14</xdr:row>
      <xdr:rowOff>30480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70227DD-5E38-4C1D-819B-256C9EA1F4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228600</xdr:colOff>
      <xdr:row>2</xdr:row>
      <xdr:rowOff>0</xdr:rowOff>
    </xdr:from>
    <xdr:to>
      <xdr:col>22</xdr:col>
      <xdr:colOff>533400</xdr:colOff>
      <xdr:row>16</xdr:row>
      <xdr:rowOff>135466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DA795CD-A847-4AB9-9F58-EA0B797E83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533400</xdr:colOff>
      <xdr:row>25</xdr:row>
      <xdr:rowOff>16932</xdr:rowOff>
    </xdr:from>
    <xdr:to>
      <xdr:col>13</xdr:col>
      <xdr:colOff>312420</xdr:colOff>
      <xdr:row>39</xdr:row>
      <xdr:rowOff>22859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316DE95-D4F5-4F93-A9F6-38EC76342B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8</xdr:row>
      <xdr:rowOff>110490</xdr:rowOff>
    </xdr:from>
    <xdr:to>
      <xdr:col>7</xdr:col>
      <xdr:colOff>182880</xdr:colOff>
      <xdr:row>23</xdr:row>
      <xdr:rowOff>110490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D68655D-867F-4FA8-BB3E-1ADC270AA9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571500</xdr:colOff>
      <xdr:row>8</xdr:row>
      <xdr:rowOff>156210</xdr:rowOff>
    </xdr:from>
    <xdr:to>
      <xdr:col>15</xdr:col>
      <xdr:colOff>266700</xdr:colOff>
      <xdr:row>23</xdr:row>
      <xdr:rowOff>156210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5E70F8-6D64-4144-AA2E-E7912FEC59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</xdr:colOff>
      <xdr:row>53</xdr:row>
      <xdr:rowOff>125730</xdr:rowOff>
    </xdr:from>
    <xdr:to>
      <xdr:col>20</xdr:col>
      <xdr:colOff>220980</xdr:colOff>
      <xdr:row>71</xdr:row>
      <xdr:rowOff>106680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9023DE3-AA0F-4887-82C0-37680589CA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601980</xdr:colOff>
      <xdr:row>35</xdr:row>
      <xdr:rowOff>91440</xdr:rowOff>
    </xdr:from>
    <xdr:to>
      <xdr:col>20</xdr:col>
      <xdr:colOff>205740</xdr:colOff>
      <xdr:row>53</xdr:row>
      <xdr:rowOff>72390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D7571F8-6B6E-434A-8CAC-6BC4887EF6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35</xdr:row>
      <xdr:rowOff>0</xdr:rowOff>
    </xdr:from>
    <xdr:to>
      <xdr:col>31</xdr:col>
      <xdr:colOff>213360</xdr:colOff>
      <xdr:row>52</xdr:row>
      <xdr:rowOff>163830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96D8806-372B-430D-8B67-7F7A89EE3B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30480</xdr:colOff>
      <xdr:row>53</xdr:row>
      <xdr:rowOff>160020</xdr:rowOff>
    </xdr:from>
    <xdr:to>
      <xdr:col>31</xdr:col>
      <xdr:colOff>243840</xdr:colOff>
      <xdr:row>71</xdr:row>
      <xdr:rowOff>140970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59AA3A6-2F5A-429C-9111-2EF0B1ECBE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</xdr:colOff>
      <xdr:row>65</xdr:row>
      <xdr:rowOff>11430</xdr:rowOff>
    </xdr:from>
    <xdr:to>
      <xdr:col>5</xdr:col>
      <xdr:colOff>373380</xdr:colOff>
      <xdr:row>80</xdr:row>
      <xdr:rowOff>11430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22ADE5A-F994-4FA7-AE75-D9B0A30301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419100</xdr:colOff>
      <xdr:row>64</xdr:row>
      <xdr:rowOff>175260</xdr:rowOff>
    </xdr:from>
    <xdr:to>
      <xdr:col>13</xdr:col>
      <xdr:colOff>114300</xdr:colOff>
      <xdr:row>79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CD9C173-6696-448E-BD5B-53A84EE11C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80</xdr:row>
      <xdr:rowOff>38100</xdr:rowOff>
    </xdr:from>
    <xdr:to>
      <xdr:col>5</xdr:col>
      <xdr:colOff>381000</xdr:colOff>
      <xdr:row>95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F5AA127-6F85-4362-A2BB-31156AB15E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419100</xdr:colOff>
      <xdr:row>80</xdr:row>
      <xdr:rowOff>53340</xdr:rowOff>
    </xdr:from>
    <xdr:to>
      <xdr:col>13</xdr:col>
      <xdr:colOff>114300</xdr:colOff>
      <xdr:row>95</xdr:row>
      <xdr:rowOff>53340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858ADF5-0A9F-48CD-B5CA-94198B6ECB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548640</xdr:colOff>
      <xdr:row>21</xdr:row>
      <xdr:rowOff>64770</xdr:rowOff>
    </xdr:from>
    <xdr:to>
      <xdr:col>23</xdr:col>
      <xdr:colOff>243840</xdr:colOff>
      <xdr:row>36</xdr:row>
      <xdr:rowOff>64770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091CC52-98D5-499B-B09A-D3D79476C2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15240</xdr:colOff>
      <xdr:row>0</xdr:row>
      <xdr:rowOff>0</xdr:rowOff>
    </xdr:from>
    <xdr:to>
      <xdr:col>30</xdr:col>
      <xdr:colOff>320040</xdr:colOff>
      <xdr:row>12</xdr:row>
      <xdr:rowOff>129540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03343E8-5A0A-4EA3-9170-ED928D71B6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0</xdr:colOff>
      <xdr:row>126</xdr:row>
      <xdr:rowOff>0</xdr:rowOff>
    </xdr:from>
    <xdr:to>
      <xdr:col>30</xdr:col>
      <xdr:colOff>304800</xdr:colOff>
      <xdr:row>141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EC7A1EC-4AFD-4A9F-BE52-8E15298797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0</xdr:colOff>
      <xdr:row>72</xdr:row>
      <xdr:rowOff>0</xdr:rowOff>
    </xdr:from>
    <xdr:to>
      <xdr:col>30</xdr:col>
      <xdr:colOff>304800</xdr:colOff>
      <xdr:row>86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55CB3B3-3FFA-47FA-84DF-E5E4C9E513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15</xdr:row>
      <xdr:rowOff>0</xdr:rowOff>
    </xdr:from>
    <xdr:to>
      <xdr:col>30</xdr:col>
      <xdr:colOff>304800</xdr:colOff>
      <xdr:row>30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B7C070A-C229-4FF7-AA18-4BFAA2AF64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0</xdr:colOff>
      <xdr:row>34</xdr:row>
      <xdr:rowOff>0</xdr:rowOff>
    </xdr:from>
    <xdr:to>
      <xdr:col>30</xdr:col>
      <xdr:colOff>304800</xdr:colOff>
      <xdr:row>36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584B9EA-15CD-478E-8A78-6825B0E80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sthomas28_wisc_edu/Documents/Denu%20Lab/Protein%20Concentrations/Cytotoxicity/Cytotoxicity%20SCFA%2017-12-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sthomas28_wisc_edu/Documents/Denu%20Lab/Protein%20Concentrations/SCFA%20Media%20pH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sthomas28_wisc_edu/Documents/Denu%20Lab/HAT%20Assays/HDAC%20Assay%2019-06-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sthomas28_wisc_edu/Documents/Denu%20Lab/HAT%20Assays/Plate%20Reader%20Assays/HAT%20Assay%2019-06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FA1"/>
      <sheetName val="SCFA2"/>
      <sheetName val="SCFA3"/>
      <sheetName val="All Data"/>
    </sheetNames>
    <sheetDataSet>
      <sheetData sheetId="0" refreshError="1"/>
      <sheetData sheetId="1" refreshError="1"/>
      <sheetData sheetId="2">
        <row r="14">
          <cell r="A14" t="str">
            <v>Acetate</v>
          </cell>
        </row>
      </sheetData>
      <sheetData sheetId="3">
        <row r="3">
          <cell r="B3">
            <v>100</v>
          </cell>
          <cell r="I3">
            <v>0.72006290437279452</v>
          </cell>
          <cell r="J3">
            <v>5.1899908560479446E-3</v>
          </cell>
        </row>
        <row r="4">
          <cell r="B4">
            <v>50</v>
          </cell>
          <cell r="I4">
            <v>1.0368146084340348</v>
          </cell>
          <cell r="J4">
            <v>5.7042370905579239E-2</v>
          </cell>
        </row>
        <row r="5">
          <cell r="B5">
            <v>10</v>
          </cell>
          <cell r="I5">
            <v>1.1561186958809617</v>
          </cell>
          <cell r="J5">
            <v>2.6413264233368768E-2</v>
          </cell>
        </row>
        <row r="6">
          <cell r="B6">
            <v>1</v>
          </cell>
          <cell r="I6">
            <v>1.0956154091846055</v>
          </cell>
          <cell r="J6">
            <v>5.6622215475480367E-2</v>
          </cell>
        </row>
        <row r="7">
          <cell r="B7">
            <v>0.1</v>
          </cell>
          <cell r="I7">
            <v>1.0185713529669729</v>
          </cell>
          <cell r="J7">
            <v>2.1860173970886312E-2</v>
          </cell>
        </row>
        <row r="8">
          <cell r="B8">
            <v>0.01</v>
          </cell>
          <cell r="I8">
            <v>0.99357200190215611</v>
          </cell>
          <cell r="J8">
            <v>9.6774038550499042E-2</v>
          </cell>
        </row>
        <row r="9">
          <cell r="A9" t="str">
            <v>Butyrate</v>
          </cell>
          <cell r="B9">
            <v>100</v>
          </cell>
          <cell r="I9">
            <v>0.47132349054112527</v>
          </cell>
          <cell r="J9">
            <v>5.8569344188354383E-2</v>
          </cell>
        </row>
        <row r="10">
          <cell r="B10">
            <v>50</v>
          </cell>
          <cell r="I10">
            <v>0.42873463769270853</v>
          </cell>
          <cell r="J10">
            <v>5.1383213653991788E-2</v>
          </cell>
        </row>
        <row r="11">
          <cell r="B11">
            <v>10</v>
          </cell>
          <cell r="I11">
            <v>0.42824385561443162</v>
          </cell>
          <cell r="J11">
            <v>6.0284874419972427E-2</v>
          </cell>
        </row>
        <row r="12">
          <cell r="B12">
            <v>1</v>
          </cell>
          <cell r="I12">
            <v>0.90188039731590519</v>
          </cell>
          <cell r="J12">
            <v>7.0532995958790007E-2</v>
          </cell>
        </row>
        <row r="13">
          <cell r="B13">
            <v>0.1</v>
          </cell>
          <cell r="I13">
            <v>1.0657718396924045</v>
          </cell>
          <cell r="J13">
            <v>4.0158780078181841E-2</v>
          </cell>
        </row>
        <row r="14">
          <cell r="B14">
            <v>0.01</v>
          </cell>
          <cell r="I14">
            <v>0.97564463102212506</v>
          </cell>
          <cell r="J14">
            <v>2.3614929064589046E-2</v>
          </cell>
        </row>
        <row r="15">
          <cell r="A15" t="str">
            <v>Propionate</v>
          </cell>
          <cell r="B15">
            <v>100</v>
          </cell>
          <cell r="I15">
            <v>0.51285902720955512</v>
          </cell>
          <cell r="J15">
            <v>2.0513042565124741E-2</v>
          </cell>
        </row>
        <row r="16">
          <cell r="B16">
            <v>50</v>
          </cell>
          <cell r="I16">
            <v>0.5116796842677136</v>
          </cell>
          <cell r="J16">
            <v>6.0688356676949912E-2</v>
          </cell>
        </row>
        <row r="17">
          <cell r="B17">
            <v>10</v>
          </cell>
          <cell r="I17">
            <v>0.72970745294228978</v>
          </cell>
          <cell r="J17">
            <v>7.0238419047578327E-2</v>
          </cell>
        </row>
        <row r="18">
          <cell r="B18">
            <v>1</v>
          </cell>
          <cell r="I18">
            <v>0.97696137093948765</v>
          </cell>
          <cell r="J18">
            <v>5.7018205098075841E-2</v>
          </cell>
        </row>
        <row r="19">
          <cell r="B19">
            <v>0.1</v>
          </cell>
          <cell r="I19">
            <v>0.8784104600217485</v>
          </cell>
          <cell r="J19">
            <v>1.4468853259549178E-2</v>
          </cell>
        </row>
        <row r="20">
          <cell r="B20">
            <v>0.01</v>
          </cell>
          <cell r="I20">
            <v>0.91592101699525796</v>
          </cell>
          <cell r="J20">
            <v>4.6508121342488683E-2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4 hours no cells"/>
      <sheetName val="SCFA Dose Curve"/>
      <sheetName val="Time course with cells"/>
      <sheetName val="Short Time Course"/>
      <sheetName val="Choline and TMAO 6 hour"/>
      <sheetName val="Glucose 4 hour"/>
      <sheetName val="Choline TMAO 6 hour"/>
    </sheetNames>
    <sheetDataSet>
      <sheetData sheetId="0" refreshError="1"/>
      <sheetData sheetId="1" refreshError="1"/>
      <sheetData sheetId="2">
        <row r="1">
          <cell r="B1" t="str">
            <v>Untreated</v>
          </cell>
          <cell r="C1" t="str">
            <v>Acetate</v>
          </cell>
          <cell r="D1" t="str">
            <v>Butyrate</v>
          </cell>
          <cell r="E1" t="str">
            <v>Propionate</v>
          </cell>
          <cell r="F1" t="str">
            <v>Glucose</v>
          </cell>
        </row>
        <row r="2">
          <cell r="A2" t="str">
            <v>0 hour</v>
          </cell>
          <cell r="B2">
            <v>7.71</v>
          </cell>
          <cell r="C2">
            <v>7.81</v>
          </cell>
          <cell r="D2">
            <v>7.77</v>
          </cell>
          <cell r="E2">
            <v>7.81</v>
          </cell>
          <cell r="F2">
            <v>7.79</v>
          </cell>
        </row>
        <row r="3">
          <cell r="A3" t="str">
            <v>4 hour</v>
          </cell>
          <cell r="B3">
            <v>7.5</v>
          </cell>
          <cell r="C3">
            <v>7.6</v>
          </cell>
          <cell r="D3">
            <v>7.72</v>
          </cell>
          <cell r="E3">
            <v>7.59</v>
          </cell>
          <cell r="F3">
            <v>7.58</v>
          </cell>
        </row>
        <row r="4">
          <cell r="A4" t="str">
            <v>8 hour</v>
          </cell>
          <cell r="B4">
            <v>7.58</v>
          </cell>
          <cell r="C4">
            <v>7.52</v>
          </cell>
          <cell r="D4">
            <v>7.64</v>
          </cell>
          <cell r="E4">
            <v>7.49</v>
          </cell>
          <cell r="F4">
            <v>7.56</v>
          </cell>
        </row>
        <row r="5">
          <cell r="A5" t="str">
            <v>12 hour</v>
          </cell>
          <cell r="B5">
            <v>7.89</v>
          </cell>
          <cell r="C5">
            <v>7.76</v>
          </cell>
          <cell r="D5">
            <v>7.81</v>
          </cell>
          <cell r="E5">
            <v>7.76</v>
          </cell>
          <cell r="F5">
            <v>7.82</v>
          </cell>
        </row>
        <row r="6">
          <cell r="A6" t="str">
            <v>24 hour</v>
          </cell>
          <cell r="B6">
            <v>7.75</v>
          </cell>
          <cell r="C6">
            <v>7.7</v>
          </cell>
          <cell r="D6">
            <v>7.73</v>
          </cell>
          <cell r="E6">
            <v>7.69</v>
          </cell>
          <cell r="F6">
            <v>7.8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Cleaned"/>
    </sheetNames>
    <sheetDataSet>
      <sheetData sheetId="0" refreshError="1"/>
      <sheetData sheetId="1">
        <row r="3">
          <cell r="B3">
            <v>886</v>
          </cell>
          <cell r="C3">
            <v>894</v>
          </cell>
          <cell r="D3">
            <v>946</v>
          </cell>
          <cell r="E3">
            <v>937</v>
          </cell>
          <cell r="F3">
            <v>1034</v>
          </cell>
          <cell r="G3">
            <v>1031</v>
          </cell>
          <cell r="H3">
            <v>893</v>
          </cell>
          <cell r="I3">
            <v>928</v>
          </cell>
          <cell r="J3">
            <v>1135</v>
          </cell>
          <cell r="K3">
            <v>1045</v>
          </cell>
          <cell r="L3">
            <v>1137</v>
          </cell>
          <cell r="M3">
            <v>972</v>
          </cell>
          <cell r="N3">
            <v>1060</v>
          </cell>
          <cell r="O3">
            <v>1141</v>
          </cell>
          <cell r="P3">
            <v>1132</v>
          </cell>
          <cell r="Q3">
            <v>1656</v>
          </cell>
          <cell r="R3">
            <v>1031</v>
          </cell>
          <cell r="S3">
            <v>1199</v>
          </cell>
          <cell r="T3">
            <v>1141</v>
          </cell>
          <cell r="U3">
            <v>1059</v>
          </cell>
          <cell r="V3">
            <v>1198</v>
          </cell>
          <cell r="W3">
            <v>1169</v>
          </cell>
          <cell r="X3">
            <v>1092</v>
          </cell>
          <cell r="Y3">
            <v>1230</v>
          </cell>
          <cell r="Z3">
            <v>1122</v>
          </cell>
          <cell r="AA3">
            <v>1088</v>
          </cell>
          <cell r="AB3">
            <v>1161</v>
          </cell>
          <cell r="AC3">
            <v>1158</v>
          </cell>
          <cell r="AD3">
            <v>1340</v>
          </cell>
          <cell r="AE3">
            <v>1225</v>
          </cell>
          <cell r="AF3">
            <v>1353</v>
          </cell>
          <cell r="AG3">
            <v>1370</v>
          </cell>
          <cell r="AH3">
            <v>1365</v>
          </cell>
          <cell r="AI3">
            <v>1384</v>
          </cell>
          <cell r="AJ3">
            <v>1180</v>
          </cell>
          <cell r="AK3">
            <v>1216</v>
          </cell>
          <cell r="AL3">
            <v>1434</v>
          </cell>
          <cell r="AM3">
            <v>1225</v>
          </cell>
          <cell r="AN3">
            <v>1439</v>
          </cell>
          <cell r="AO3">
            <v>1480</v>
          </cell>
          <cell r="AP3">
            <v>1362</v>
          </cell>
          <cell r="AQ3">
            <v>1535</v>
          </cell>
        </row>
        <row r="4">
          <cell r="B4">
            <v>914</v>
          </cell>
          <cell r="C4">
            <v>935</v>
          </cell>
          <cell r="D4">
            <v>1076</v>
          </cell>
          <cell r="E4">
            <v>1069</v>
          </cell>
          <cell r="F4">
            <v>1082</v>
          </cell>
          <cell r="G4">
            <v>1081</v>
          </cell>
          <cell r="H4">
            <v>1035</v>
          </cell>
          <cell r="I4">
            <v>1076</v>
          </cell>
          <cell r="J4">
            <v>1339</v>
          </cell>
          <cell r="K4">
            <v>1231</v>
          </cell>
          <cell r="L4">
            <v>1386</v>
          </cell>
          <cell r="M4">
            <v>1170</v>
          </cell>
          <cell r="N4">
            <v>1385</v>
          </cell>
          <cell r="O4">
            <v>1506</v>
          </cell>
          <cell r="P4">
            <v>1525</v>
          </cell>
          <cell r="Q4">
            <v>1925</v>
          </cell>
          <cell r="R4">
            <v>1236</v>
          </cell>
          <cell r="S4">
            <v>1395</v>
          </cell>
          <cell r="T4">
            <v>1404</v>
          </cell>
          <cell r="U4">
            <v>1287</v>
          </cell>
          <cell r="V4">
            <v>1503</v>
          </cell>
          <cell r="W4">
            <v>1474</v>
          </cell>
          <cell r="X4">
            <v>1461</v>
          </cell>
          <cell r="Y4">
            <v>1653</v>
          </cell>
          <cell r="Z4">
            <v>1506</v>
          </cell>
          <cell r="AA4">
            <v>1468</v>
          </cell>
          <cell r="AB4">
            <v>1492</v>
          </cell>
          <cell r="AC4">
            <v>1462</v>
          </cell>
          <cell r="AD4">
            <v>1773</v>
          </cell>
          <cell r="AE4">
            <v>1611</v>
          </cell>
          <cell r="AF4">
            <v>1814</v>
          </cell>
          <cell r="AG4">
            <v>1838</v>
          </cell>
          <cell r="AH4">
            <v>1835</v>
          </cell>
          <cell r="AI4">
            <v>1869</v>
          </cell>
          <cell r="AJ4">
            <v>1575</v>
          </cell>
          <cell r="AK4">
            <v>1605</v>
          </cell>
          <cell r="AL4">
            <v>1911</v>
          </cell>
          <cell r="AM4">
            <v>1636</v>
          </cell>
          <cell r="AN4">
            <v>1935</v>
          </cell>
          <cell r="AO4">
            <v>1989</v>
          </cell>
          <cell r="AP4">
            <v>1834</v>
          </cell>
          <cell r="AQ4">
            <v>2074</v>
          </cell>
        </row>
        <row r="5">
          <cell r="B5">
            <v>1006</v>
          </cell>
          <cell r="C5">
            <v>1027</v>
          </cell>
          <cell r="D5">
            <v>1184</v>
          </cell>
          <cell r="E5">
            <v>1183</v>
          </cell>
          <cell r="F5">
            <v>1061</v>
          </cell>
          <cell r="G5">
            <v>1086</v>
          </cell>
          <cell r="H5">
            <v>1185</v>
          </cell>
          <cell r="I5">
            <v>1225</v>
          </cell>
          <cell r="J5">
            <v>1544</v>
          </cell>
          <cell r="K5">
            <v>1416</v>
          </cell>
          <cell r="L5">
            <v>1668</v>
          </cell>
          <cell r="M5">
            <v>1372</v>
          </cell>
          <cell r="N5">
            <v>1863</v>
          </cell>
          <cell r="O5">
            <v>2031</v>
          </cell>
          <cell r="P5">
            <v>2108</v>
          </cell>
          <cell r="Q5">
            <v>2538</v>
          </cell>
          <cell r="R5">
            <v>1460</v>
          </cell>
          <cell r="S5">
            <v>1583</v>
          </cell>
          <cell r="T5">
            <v>1683</v>
          </cell>
          <cell r="U5">
            <v>1534</v>
          </cell>
          <cell r="V5">
            <v>1877</v>
          </cell>
          <cell r="W5">
            <v>1868</v>
          </cell>
          <cell r="X5">
            <v>2010</v>
          </cell>
          <cell r="Y5">
            <v>2265</v>
          </cell>
          <cell r="Z5">
            <v>2060</v>
          </cell>
          <cell r="AA5">
            <v>2026</v>
          </cell>
          <cell r="AB5">
            <v>1932</v>
          </cell>
          <cell r="AC5">
            <v>1845</v>
          </cell>
          <cell r="AD5">
            <v>2380</v>
          </cell>
          <cell r="AE5">
            <v>2133</v>
          </cell>
          <cell r="AF5">
            <v>2462</v>
          </cell>
          <cell r="AG5">
            <v>2499</v>
          </cell>
          <cell r="AH5">
            <v>2520</v>
          </cell>
          <cell r="AI5">
            <v>2578</v>
          </cell>
          <cell r="AJ5">
            <v>2144</v>
          </cell>
          <cell r="AK5">
            <v>2147</v>
          </cell>
          <cell r="AL5">
            <v>2455</v>
          </cell>
          <cell r="AM5">
            <v>2228</v>
          </cell>
          <cell r="AN5">
            <v>2652</v>
          </cell>
          <cell r="AO5">
            <v>2731</v>
          </cell>
          <cell r="AP5">
            <v>2527</v>
          </cell>
          <cell r="AQ5">
            <v>2870</v>
          </cell>
        </row>
        <row r="6">
          <cell r="B6">
            <v>1150</v>
          </cell>
          <cell r="C6">
            <v>1162</v>
          </cell>
          <cell r="D6">
            <v>1298</v>
          </cell>
          <cell r="E6">
            <v>1305</v>
          </cell>
          <cell r="F6">
            <v>1029</v>
          </cell>
          <cell r="G6">
            <v>1098</v>
          </cell>
          <cell r="H6">
            <v>1351</v>
          </cell>
          <cell r="I6">
            <v>1385</v>
          </cell>
          <cell r="J6">
            <v>1759</v>
          </cell>
          <cell r="K6">
            <v>1624</v>
          </cell>
          <cell r="L6">
            <v>1986</v>
          </cell>
          <cell r="M6">
            <v>1616</v>
          </cell>
          <cell r="N6">
            <v>2500</v>
          </cell>
          <cell r="O6">
            <v>2746</v>
          </cell>
          <cell r="P6">
            <v>2908</v>
          </cell>
          <cell r="Q6">
            <v>3421</v>
          </cell>
          <cell r="R6">
            <v>1680</v>
          </cell>
          <cell r="S6">
            <v>1752</v>
          </cell>
          <cell r="T6">
            <v>1996</v>
          </cell>
          <cell r="U6">
            <v>1809</v>
          </cell>
          <cell r="V6">
            <v>2320</v>
          </cell>
          <cell r="W6">
            <v>2369</v>
          </cell>
          <cell r="X6">
            <v>2728</v>
          </cell>
          <cell r="Y6">
            <v>3087</v>
          </cell>
          <cell r="Z6">
            <v>2815</v>
          </cell>
          <cell r="AA6">
            <v>2796</v>
          </cell>
          <cell r="AB6">
            <v>2468</v>
          </cell>
          <cell r="AC6">
            <v>2311</v>
          </cell>
          <cell r="AD6">
            <v>3115</v>
          </cell>
          <cell r="AE6">
            <v>2791</v>
          </cell>
          <cell r="AF6">
            <v>3309</v>
          </cell>
          <cell r="AG6">
            <v>3365</v>
          </cell>
          <cell r="AH6">
            <v>3412</v>
          </cell>
          <cell r="AI6">
            <v>3511</v>
          </cell>
          <cell r="AJ6">
            <v>2871</v>
          </cell>
          <cell r="AK6">
            <v>2846</v>
          </cell>
          <cell r="AL6">
            <v>3266</v>
          </cell>
          <cell r="AM6">
            <v>2984</v>
          </cell>
          <cell r="AN6">
            <v>3595</v>
          </cell>
          <cell r="AO6">
            <v>3712</v>
          </cell>
          <cell r="AP6">
            <v>3440</v>
          </cell>
          <cell r="AQ6">
            <v>3931</v>
          </cell>
        </row>
        <row r="7">
          <cell r="B7">
            <v>1346</v>
          </cell>
          <cell r="C7">
            <v>1348</v>
          </cell>
          <cell r="D7">
            <v>1421</v>
          </cell>
          <cell r="E7">
            <v>1432</v>
          </cell>
          <cell r="F7">
            <v>1017</v>
          </cell>
          <cell r="G7">
            <v>1128</v>
          </cell>
          <cell r="H7">
            <v>1521</v>
          </cell>
          <cell r="I7">
            <v>1554</v>
          </cell>
          <cell r="J7">
            <v>1993</v>
          </cell>
          <cell r="K7">
            <v>1848</v>
          </cell>
          <cell r="L7">
            <v>2359</v>
          </cell>
          <cell r="M7">
            <v>1895</v>
          </cell>
          <cell r="N7">
            <v>3307</v>
          </cell>
          <cell r="O7">
            <v>3642</v>
          </cell>
          <cell r="P7">
            <v>3907</v>
          </cell>
          <cell r="Q7">
            <v>4142</v>
          </cell>
          <cell r="R7">
            <v>1919</v>
          </cell>
          <cell r="S7">
            <v>1966</v>
          </cell>
          <cell r="T7">
            <v>2332</v>
          </cell>
          <cell r="U7">
            <v>2119</v>
          </cell>
          <cell r="V7">
            <v>2845</v>
          </cell>
          <cell r="W7">
            <v>2964</v>
          </cell>
          <cell r="X7">
            <v>3626</v>
          </cell>
          <cell r="Y7">
            <v>4088</v>
          </cell>
          <cell r="Z7">
            <v>3746</v>
          </cell>
          <cell r="AA7">
            <v>3725</v>
          </cell>
          <cell r="AB7">
            <v>3076</v>
          </cell>
          <cell r="AC7">
            <v>2852</v>
          </cell>
          <cell r="AD7">
            <v>3844</v>
          </cell>
          <cell r="AE7">
            <v>3564</v>
          </cell>
          <cell r="AF7">
            <v>4327</v>
          </cell>
          <cell r="AG7">
            <v>4403</v>
          </cell>
          <cell r="AH7">
            <v>4507</v>
          </cell>
          <cell r="AI7">
            <v>4647</v>
          </cell>
          <cell r="AJ7">
            <v>3739</v>
          </cell>
          <cell r="AK7">
            <v>3663</v>
          </cell>
          <cell r="AL7">
            <v>4238</v>
          </cell>
          <cell r="AM7">
            <v>3885</v>
          </cell>
          <cell r="AN7">
            <v>4712</v>
          </cell>
          <cell r="AO7">
            <v>4880</v>
          </cell>
          <cell r="AP7">
            <v>4558</v>
          </cell>
          <cell r="AQ7">
            <v>5215</v>
          </cell>
        </row>
        <row r="8">
          <cell r="B8">
            <v>1603</v>
          </cell>
          <cell r="C8">
            <v>1597</v>
          </cell>
          <cell r="D8">
            <v>1543</v>
          </cell>
          <cell r="E8">
            <v>1554</v>
          </cell>
          <cell r="F8">
            <v>1077</v>
          </cell>
          <cell r="G8">
            <v>1189</v>
          </cell>
          <cell r="H8">
            <v>1687</v>
          </cell>
          <cell r="I8">
            <v>1719</v>
          </cell>
          <cell r="J8">
            <v>2237</v>
          </cell>
          <cell r="K8">
            <v>2081</v>
          </cell>
          <cell r="L8">
            <v>2787</v>
          </cell>
          <cell r="M8">
            <v>2200</v>
          </cell>
          <cell r="N8">
            <v>4245</v>
          </cell>
          <cell r="O8">
            <v>4679</v>
          </cell>
          <cell r="P8">
            <v>5048</v>
          </cell>
          <cell r="Q8">
            <v>5357</v>
          </cell>
          <cell r="R8">
            <v>2150</v>
          </cell>
          <cell r="S8">
            <v>2145</v>
          </cell>
          <cell r="T8">
            <v>2699</v>
          </cell>
          <cell r="U8">
            <v>2445</v>
          </cell>
          <cell r="V8">
            <v>3449</v>
          </cell>
          <cell r="W8">
            <v>3668</v>
          </cell>
          <cell r="X8">
            <v>4651</v>
          </cell>
          <cell r="Y8">
            <v>5248</v>
          </cell>
          <cell r="Z8">
            <v>4811</v>
          </cell>
          <cell r="AA8">
            <v>4810</v>
          </cell>
          <cell r="AB8">
            <v>3741</v>
          </cell>
          <cell r="AC8">
            <v>3439</v>
          </cell>
          <cell r="AD8">
            <v>4771</v>
          </cell>
          <cell r="AE8">
            <v>4417</v>
          </cell>
          <cell r="AF8">
            <v>5498</v>
          </cell>
          <cell r="AG8">
            <v>5581</v>
          </cell>
          <cell r="AH8">
            <v>5757</v>
          </cell>
          <cell r="AI8">
            <v>5922</v>
          </cell>
          <cell r="AJ8">
            <v>4691</v>
          </cell>
          <cell r="AK8">
            <v>4569</v>
          </cell>
          <cell r="AL8">
            <v>5326</v>
          </cell>
          <cell r="AM8">
            <v>4923</v>
          </cell>
          <cell r="AN8">
            <v>5951</v>
          </cell>
          <cell r="AO8">
            <v>6198</v>
          </cell>
          <cell r="AP8">
            <v>5825</v>
          </cell>
          <cell r="AQ8">
            <v>6659</v>
          </cell>
        </row>
        <row r="9">
          <cell r="B9">
            <v>1915</v>
          </cell>
          <cell r="C9">
            <v>1897</v>
          </cell>
          <cell r="D9">
            <v>1661</v>
          </cell>
          <cell r="E9">
            <v>1676</v>
          </cell>
          <cell r="F9">
            <v>1127</v>
          </cell>
          <cell r="G9">
            <v>1230</v>
          </cell>
          <cell r="H9">
            <v>1844</v>
          </cell>
          <cell r="I9">
            <v>1882</v>
          </cell>
          <cell r="J9">
            <v>2487</v>
          </cell>
          <cell r="K9">
            <v>2314</v>
          </cell>
          <cell r="L9">
            <v>3249</v>
          </cell>
          <cell r="M9">
            <v>2534</v>
          </cell>
          <cell r="N9">
            <v>5272</v>
          </cell>
          <cell r="O9">
            <v>5803</v>
          </cell>
          <cell r="P9">
            <v>6305</v>
          </cell>
          <cell r="Q9">
            <v>6735</v>
          </cell>
          <cell r="R9">
            <v>2382</v>
          </cell>
          <cell r="S9">
            <v>2364</v>
          </cell>
          <cell r="T9">
            <v>3090</v>
          </cell>
          <cell r="U9">
            <v>2793</v>
          </cell>
          <cell r="V9">
            <v>4124</v>
          </cell>
          <cell r="W9">
            <v>4425</v>
          </cell>
          <cell r="X9">
            <v>5758</v>
          </cell>
          <cell r="Y9">
            <v>6509</v>
          </cell>
          <cell r="Z9">
            <v>5975</v>
          </cell>
          <cell r="AA9">
            <v>5949</v>
          </cell>
          <cell r="AB9">
            <v>4429</v>
          </cell>
          <cell r="AC9">
            <v>4078</v>
          </cell>
          <cell r="AD9">
            <v>5780</v>
          </cell>
          <cell r="AE9">
            <v>5370</v>
          </cell>
          <cell r="AF9">
            <v>6740</v>
          </cell>
          <cell r="AG9">
            <v>6858</v>
          </cell>
          <cell r="AH9">
            <v>7099</v>
          </cell>
          <cell r="AI9">
            <v>7317</v>
          </cell>
          <cell r="AJ9">
            <v>5721</v>
          </cell>
          <cell r="AK9">
            <v>5564</v>
          </cell>
          <cell r="AL9">
            <v>6487</v>
          </cell>
          <cell r="AM9">
            <v>6042</v>
          </cell>
          <cell r="AN9">
            <v>7022</v>
          </cell>
          <cell r="AO9">
            <v>7610</v>
          </cell>
          <cell r="AP9">
            <v>7155</v>
          </cell>
          <cell r="AQ9">
            <v>8181</v>
          </cell>
        </row>
        <row r="10">
          <cell r="B10">
            <v>2273</v>
          </cell>
          <cell r="C10">
            <v>2245</v>
          </cell>
          <cell r="D10">
            <v>1775</v>
          </cell>
          <cell r="E10">
            <v>1795</v>
          </cell>
          <cell r="F10">
            <v>1177</v>
          </cell>
          <cell r="G10">
            <v>1234</v>
          </cell>
          <cell r="H10">
            <v>2000</v>
          </cell>
          <cell r="I10">
            <v>2045</v>
          </cell>
          <cell r="J10">
            <v>2737</v>
          </cell>
          <cell r="K10">
            <v>2550</v>
          </cell>
          <cell r="L10">
            <v>3751</v>
          </cell>
          <cell r="M10">
            <v>2887</v>
          </cell>
          <cell r="N10">
            <v>6358</v>
          </cell>
          <cell r="O10">
            <v>6995</v>
          </cell>
          <cell r="P10">
            <v>7602</v>
          </cell>
          <cell r="Q10">
            <v>7690</v>
          </cell>
          <cell r="R10">
            <v>2611</v>
          </cell>
          <cell r="S10">
            <v>2592</v>
          </cell>
          <cell r="T10">
            <v>3495</v>
          </cell>
          <cell r="U10">
            <v>3151</v>
          </cell>
          <cell r="V10">
            <v>4843</v>
          </cell>
          <cell r="W10">
            <v>5235</v>
          </cell>
          <cell r="X10">
            <v>6934</v>
          </cell>
          <cell r="Y10">
            <v>7813</v>
          </cell>
          <cell r="Z10">
            <v>7164</v>
          </cell>
          <cell r="AA10">
            <v>7155</v>
          </cell>
          <cell r="AB10">
            <v>5164</v>
          </cell>
          <cell r="AC10">
            <v>4751</v>
          </cell>
          <cell r="AD10">
            <v>6839</v>
          </cell>
          <cell r="AE10">
            <v>6342</v>
          </cell>
          <cell r="AF10">
            <v>8068</v>
          </cell>
          <cell r="AG10">
            <v>8213</v>
          </cell>
          <cell r="AH10">
            <v>8517</v>
          </cell>
          <cell r="AI10">
            <v>8782</v>
          </cell>
          <cell r="AJ10">
            <v>6791</v>
          </cell>
          <cell r="AK10">
            <v>6607</v>
          </cell>
          <cell r="AL10">
            <v>7692</v>
          </cell>
          <cell r="AM10">
            <v>7219</v>
          </cell>
          <cell r="AN10">
            <v>8086</v>
          </cell>
          <cell r="AO10">
            <v>9095</v>
          </cell>
          <cell r="AP10">
            <v>8570</v>
          </cell>
          <cell r="AQ10">
            <v>9794</v>
          </cell>
        </row>
        <row r="11">
          <cell r="B11">
            <v>2673</v>
          </cell>
          <cell r="C11">
            <v>2635</v>
          </cell>
          <cell r="D11">
            <v>1884</v>
          </cell>
          <cell r="E11">
            <v>1905</v>
          </cell>
          <cell r="F11">
            <v>1197</v>
          </cell>
          <cell r="G11">
            <v>1236</v>
          </cell>
          <cell r="H11">
            <v>2144</v>
          </cell>
          <cell r="I11">
            <v>2195</v>
          </cell>
          <cell r="J11">
            <v>2989</v>
          </cell>
          <cell r="K11">
            <v>2789</v>
          </cell>
          <cell r="L11">
            <v>4280</v>
          </cell>
          <cell r="M11">
            <v>3257</v>
          </cell>
          <cell r="N11">
            <v>7490</v>
          </cell>
          <cell r="O11">
            <v>8205</v>
          </cell>
          <cell r="P11">
            <v>8915</v>
          </cell>
          <cell r="Q11">
            <v>9129</v>
          </cell>
          <cell r="R11">
            <v>2818</v>
          </cell>
          <cell r="S11">
            <v>2789</v>
          </cell>
          <cell r="T11">
            <v>3909</v>
          </cell>
          <cell r="U11">
            <v>3527</v>
          </cell>
          <cell r="V11">
            <v>5589</v>
          </cell>
          <cell r="W11">
            <v>5848</v>
          </cell>
          <cell r="X11">
            <v>8114</v>
          </cell>
          <cell r="Y11">
            <v>9166</v>
          </cell>
          <cell r="Z11">
            <v>8382</v>
          </cell>
          <cell r="AA11">
            <v>8344</v>
          </cell>
          <cell r="AB11">
            <v>5890</v>
          </cell>
          <cell r="AC11">
            <v>5422</v>
          </cell>
          <cell r="AD11">
            <v>7945</v>
          </cell>
          <cell r="AE11">
            <v>7344</v>
          </cell>
          <cell r="AF11">
            <v>9396</v>
          </cell>
          <cell r="AG11">
            <v>9595</v>
          </cell>
          <cell r="AH11">
            <v>9955</v>
          </cell>
          <cell r="AI11">
            <v>10223</v>
          </cell>
          <cell r="AJ11">
            <v>7866</v>
          </cell>
          <cell r="AK11">
            <v>7665</v>
          </cell>
          <cell r="AL11">
            <v>8906</v>
          </cell>
          <cell r="AM11">
            <v>8407</v>
          </cell>
          <cell r="AN11">
            <v>9331</v>
          </cell>
          <cell r="AO11">
            <v>10542</v>
          </cell>
          <cell r="AP11">
            <v>9962</v>
          </cell>
          <cell r="AQ11">
            <v>11360</v>
          </cell>
        </row>
        <row r="12">
          <cell r="B12">
            <v>3104</v>
          </cell>
          <cell r="C12">
            <v>3057</v>
          </cell>
          <cell r="D12">
            <v>1985</v>
          </cell>
          <cell r="E12">
            <v>2005</v>
          </cell>
          <cell r="F12">
            <v>1212</v>
          </cell>
          <cell r="G12">
            <v>1237</v>
          </cell>
          <cell r="H12">
            <v>2286</v>
          </cell>
          <cell r="I12">
            <v>2346</v>
          </cell>
          <cell r="J12">
            <v>3234</v>
          </cell>
          <cell r="K12">
            <v>3028</v>
          </cell>
          <cell r="L12">
            <v>4810</v>
          </cell>
          <cell r="M12">
            <v>3636</v>
          </cell>
          <cell r="N12">
            <v>8608</v>
          </cell>
          <cell r="O12">
            <v>9431</v>
          </cell>
          <cell r="P12">
            <v>10201</v>
          </cell>
          <cell r="Q12">
            <v>10292</v>
          </cell>
          <cell r="R12">
            <v>3025</v>
          </cell>
          <cell r="S12">
            <v>2964</v>
          </cell>
          <cell r="T12">
            <v>4334</v>
          </cell>
          <cell r="U12">
            <v>3910</v>
          </cell>
          <cell r="V12">
            <v>6371</v>
          </cell>
          <cell r="W12">
            <v>6668</v>
          </cell>
          <cell r="X12">
            <v>9278</v>
          </cell>
          <cell r="Y12">
            <v>10458</v>
          </cell>
          <cell r="Z12">
            <v>9561</v>
          </cell>
          <cell r="AA12">
            <v>9538</v>
          </cell>
          <cell r="AB12">
            <v>6617</v>
          </cell>
          <cell r="AC12">
            <v>6098</v>
          </cell>
          <cell r="AD12">
            <v>9059</v>
          </cell>
          <cell r="AE12">
            <v>8356</v>
          </cell>
          <cell r="AF12">
            <v>10730</v>
          </cell>
          <cell r="AG12">
            <v>10912</v>
          </cell>
          <cell r="AH12">
            <v>11352</v>
          </cell>
          <cell r="AI12">
            <v>11645</v>
          </cell>
          <cell r="AJ12">
            <v>8923</v>
          </cell>
          <cell r="AK12">
            <v>8711</v>
          </cell>
          <cell r="AL12">
            <v>10143</v>
          </cell>
          <cell r="AM12">
            <v>9586</v>
          </cell>
          <cell r="AN12">
            <v>10574</v>
          </cell>
          <cell r="AO12">
            <v>11975</v>
          </cell>
          <cell r="AP12">
            <v>11209</v>
          </cell>
          <cell r="AQ12">
            <v>12885</v>
          </cell>
        </row>
        <row r="13">
          <cell r="B13">
            <v>3563</v>
          </cell>
          <cell r="C13">
            <v>3514</v>
          </cell>
          <cell r="D13">
            <v>2086</v>
          </cell>
          <cell r="E13">
            <v>2111</v>
          </cell>
          <cell r="F13">
            <v>1220</v>
          </cell>
          <cell r="G13">
            <v>1229</v>
          </cell>
          <cell r="H13">
            <v>2424</v>
          </cell>
          <cell r="I13">
            <v>2483</v>
          </cell>
          <cell r="J13">
            <v>3491</v>
          </cell>
          <cell r="K13">
            <v>3257</v>
          </cell>
          <cell r="L13">
            <v>5373</v>
          </cell>
          <cell r="M13">
            <v>4026</v>
          </cell>
          <cell r="N13">
            <v>9725</v>
          </cell>
          <cell r="O13">
            <v>10632</v>
          </cell>
          <cell r="P13">
            <v>11476</v>
          </cell>
          <cell r="Q13">
            <v>11910</v>
          </cell>
          <cell r="R13">
            <v>3218</v>
          </cell>
          <cell r="S13">
            <v>3180</v>
          </cell>
          <cell r="T13">
            <v>4762</v>
          </cell>
          <cell r="U13">
            <v>4285</v>
          </cell>
          <cell r="V13">
            <v>7153</v>
          </cell>
          <cell r="W13">
            <v>7521</v>
          </cell>
          <cell r="X13">
            <v>10433</v>
          </cell>
          <cell r="Y13">
            <v>11734</v>
          </cell>
          <cell r="Z13">
            <v>10739</v>
          </cell>
          <cell r="AA13">
            <v>10676</v>
          </cell>
          <cell r="AB13">
            <v>7347</v>
          </cell>
          <cell r="AC13">
            <v>6769</v>
          </cell>
          <cell r="AD13">
            <v>10175</v>
          </cell>
          <cell r="AE13">
            <v>9379</v>
          </cell>
          <cell r="AF13">
            <v>12043</v>
          </cell>
          <cell r="AG13">
            <v>12232</v>
          </cell>
          <cell r="AH13">
            <v>12690</v>
          </cell>
          <cell r="AI13">
            <v>12998</v>
          </cell>
          <cell r="AJ13">
            <v>9971</v>
          </cell>
          <cell r="AK13">
            <v>9783</v>
          </cell>
          <cell r="AL13">
            <v>11366</v>
          </cell>
          <cell r="AM13">
            <v>10764</v>
          </cell>
          <cell r="AN13">
            <v>11786</v>
          </cell>
          <cell r="AO13">
            <v>13402</v>
          </cell>
          <cell r="AP13">
            <v>11788</v>
          </cell>
          <cell r="AQ13">
            <v>14399</v>
          </cell>
        </row>
        <row r="14">
          <cell r="B14">
            <v>4053</v>
          </cell>
          <cell r="C14">
            <v>3992</v>
          </cell>
          <cell r="D14">
            <v>2175</v>
          </cell>
          <cell r="E14">
            <v>2206</v>
          </cell>
          <cell r="F14">
            <v>1222</v>
          </cell>
          <cell r="G14">
            <v>1225</v>
          </cell>
          <cell r="H14">
            <v>2551</v>
          </cell>
          <cell r="I14">
            <v>2619</v>
          </cell>
          <cell r="J14">
            <v>3730</v>
          </cell>
          <cell r="K14">
            <v>3496</v>
          </cell>
          <cell r="L14">
            <v>5933</v>
          </cell>
          <cell r="M14">
            <v>4432</v>
          </cell>
          <cell r="N14">
            <v>10825</v>
          </cell>
          <cell r="O14">
            <v>11788</v>
          </cell>
          <cell r="P14">
            <v>12658</v>
          </cell>
          <cell r="Q14">
            <v>12790</v>
          </cell>
          <cell r="R14">
            <v>3414</v>
          </cell>
          <cell r="S14">
            <v>3352</v>
          </cell>
          <cell r="T14">
            <v>5181</v>
          </cell>
          <cell r="U14">
            <v>4680</v>
          </cell>
          <cell r="V14">
            <v>7889</v>
          </cell>
          <cell r="W14">
            <v>8371</v>
          </cell>
          <cell r="X14">
            <v>11543</v>
          </cell>
          <cell r="Y14">
            <v>12968</v>
          </cell>
          <cell r="Z14">
            <v>11837</v>
          </cell>
          <cell r="AA14">
            <v>11784</v>
          </cell>
          <cell r="AB14">
            <v>8058</v>
          </cell>
          <cell r="AC14">
            <v>7449</v>
          </cell>
          <cell r="AD14">
            <v>11261</v>
          </cell>
          <cell r="AE14">
            <v>10386</v>
          </cell>
          <cell r="AF14">
            <v>13291</v>
          </cell>
          <cell r="AG14">
            <v>13407</v>
          </cell>
          <cell r="AH14">
            <v>13993</v>
          </cell>
          <cell r="AI14">
            <v>14097</v>
          </cell>
          <cell r="AJ14">
            <v>11009</v>
          </cell>
          <cell r="AK14">
            <v>10819</v>
          </cell>
          <cell r="AL14">
            <v>12559</v>
          </cell>
          <cell r="AM14">
            <v>11902</v>
          </cell>
          <cell r="AN14">
            <v>13010</v>
          </cell>
          <cell r="AO14">
            <v>14778</v>
          </cell>
          <cell r="AP14">
            <v>12854</v>
          </cell>
          <cell r="AQ14">
            <v>15763</v>
          </cell>
        </row>
        <row r="15">
          <cell r="B15">
            <v>4553</v>
          </cell>
          <cell r="C15">
            <v>4493</v>
          </cell>
          <cell r="D15">
            <v>2254</v>
          </cell>
          <cell r="E15">
            <v>2293</v>
          </cell>
          <cell r="F15">
            <v>1220</v>
          </cell>
          <cell r="G15">
            <v>1221</v>
          </cell>
          <cell r="H15">
            <v>2678</v>
          </cell>
          <cell r="I15">
            <v>2746</v>
          </cell>
          <cell r="J15">
            <v>3968</v>
          </cell>
          <cell r="K15">
            <v>3717</v>
          </cell>
          <cell r="L15">
            <v>6514</v>
          </cell>
          <cell r="M15">
            <v>4821</v>
          </cell>
          <cell r="N15">
            <v>11860</v>
          </cell>
          <cell r="O15">
            <v>12932</v>
          </cell>
          <cell r="P15">
            <v>13793</v>
          </cell>
          <cell r="Q15">
            <v>14163</v>
          </cell>
          <cell r="R15">
            <v>3589</v>
          </cell>
          <cell r="S15">
            <v>3543</v>
          </cell>
          <cell r="T15">
            <v>5617</v>
          </cell>
          <cell r="U15">
            <v>5070</v>
          </cell>
          <cell r="V15">
            <v>8301</v>
          </cell>
          <cell r="W15">
            <v>9230</v>
          </cell>
          <cell r="X15">
            <v>12618</v>
          </cell>
          <cell r="Y15">
            <v>14144</v>
          </cell>
          <cell r="Z15">
            <v>12920</v>
          </cell>
          <cell r="AA15">
            <v>12819</v>
          </cell>
          <cell r="AB15">
            <v>8763</v>
          </cell>
          <cell r="AC15">
            <v>8121</v>
          </cell>
          <cell r="AD15">
            <v>12322</v>
          </cell>
          <cell r="AE15">
            <v>11403</v>
          </cell>
          <cell r="AF15">
            <v>14496</v>
          </cell>
          <cell r="AG15">
            <v>13795</v>
          </cell>
          <cell r="AH15">
            <v>15061</v>
          </cell>
          <cell r="AI15">
            <v>14544</v>
          </cell>
          <cell r="AJ15">
            <v>11973</v>
          </cell>
          <cell r="AK15">
            <v>11807</v>
          </cell>
          <cell r="AL15">
            <v>13695</v>
          </cell>
          <cell r="AM15">
            <v>13014</v>
          </cell>
          <cell r="AN15">
            <v>14135</v>
          </cell>
          <cell r="AO15">
            <v>16024</v>
          </cell>
          <cell r="AP15">
            <v>13987</v>
          </cell>
          <cell r="AQ15">
            <v>17150</v>
          </cell>
        </row>
        <row r="16">
          <cell r="B16">
            <v>5073</v>
          </cell>
          <cell r="C16">
            <v>5010</v>
          </cell>
          <cell r="D16">
            <v>2338</v>
          </cell>
          <cell r="E16">
            <v>2377</v>
          </cell>
          <cell r="F16">
            <v>1214</v>
          </cell>
          <cell r="G16">
            <v>1212</v>
          </cell>
          <cell r="H16">
            <v>2789</v>
          </cell>
          <cell r="I16">
            <v>2863</v>
          </cell>
          <cell r="J16">
            <v>4214</v>
          </cell>
          <cell r="K16">
            <v>3947</v>
          </cell>
          <cell r="L16">
            <v>7102</v>
          </cell>
          <cell r="M16">
            <v>5233</v>
          </cell>
          <cell r="N16">
            <v>12911</v>
          </cell>
          <cell r="O16">
            <v>14002</v>
          </cell>
          <cell r="P16">
            <v>14886</v>
          </cell>
          <cell r="Q16">
            <v>15151</v>
          </cell>
          <cell r="R16">
            <v>3763</v>
          </cell>
          <cell r="S16">
            <v>3678</v>
          </cell>
          <cell r="T16">
            <v>6038</v>
          </cell>
          <cell r="U16">
            <v>5473</v>
          </cell>
          <cell r="V16">
            <v>9024</v>
          </cell>
          <cell r="W16">
            <v>10043</v>
          </cell>
          <cell r="X16">
            <v>13641</v>
          </cell>
          <cell r="Y16">
            <v>15189</v>
          </cell>
          <cell r="Z16">
            <v>13924</v>
          </cell>
          <cell r="AA16">
            <v>13802</v>
          </cell>
          <cell r="AB16">
            <v>9456</v>
          </cell>
          <cell r="AC16">
            <v>8791</v>
          </cell>
          <cell r="AD16">
            <v>13314</v>
          </cell>
          <cell r="AE16">
            <v>12308</v>
          </cell>
          <cell r="AF16">
            <v>15639</v>
          </cell>
          <cell r="AG16">
            <v>14771</v>
          </cell>
          <cell r="AH16">
            <v>15342</v>
          </cell>
          <cell r="AI16">
            <v>15559</v>
          </cell>
          <cell r="AJ16">
            <v>12914</v>
          </cell>
          <cell r="AK16">
            <v>12811</v>
          </cell>
          <cell r="AL16">
            <v>14818</v>
          </cell>
          <cell r="AM16">
            <v>14081</v>
          </cell>
          <cell r="AN16">
            <v>15244</v>
          </cell>
          <cell r="AO16">
            <v>17253</v>
          </cell>
          <cell r="AP16">
            <v>14999</v>
          </cell>
          <cell r="AQ16">
            <v>18267</v>
          </cell>
        </row>
        <row r="17">
          <cell r="B17">
            <v>5602</v>
          </cell>
          <cell r="C17">
            <v>5533</v>
          </cell>
          <cell r="D17">
            <v>2423</v>
          </cell>
          <cell r="E17">
            <v>2455</v>
          </cell>
          <cell r="F17">
            <v>1213</v>
          </cell>
          <cell r="G17">
            <v>1207</v>
          </cell>
          <cell r="H17">
            <v>2903</v>
          </cell>
          <cell r="I17">
            <v>2992</v>
          </cell>
          <cell r="J17">
            <v>4449</v>
          </cell>
          <cell r="K17">
            <v>4175</v>
          </cell>
          <cell r="L17">
            <v>7658</v>
          </cell>
          <cell r="M17">
            <v>5650</v>
          </cell>
          <cell r="N17">
            <v>13898</v>
          </cell>
          <cell r="O17">
            <v>14992</v>
          </cell>
          <cell r="P17">
            <v>15928</v>
          </cell>
          <cell r="Q17">
            <v>16393</v>
          </cell>
          <cell r="R17">
            <v>3931</v>
          </cell>
          <cell r="S17">
            <v>3835</v>
          </cell>
          <cell r="T17">
            <v>6482</v>
          </cell>
          <cell r="U17">
            <v>5859</v>
          </cell>
          <cell r="V17">
            <v>9770</v>
          </cell>
          <cell r="W17">
            <v>10898</v>
          </cell>
          <cell r="X17">
            <v>14570</v>
          </cell>
          <cell r="Y17">
            <v>15628</v>
          </cell>
          <cell r="Z17">
            <v>14893</v>
          </cell>
          <cell r="AA17">
            <v>14752</v>
          </cell>
          <cell r="AB17">
            <v>10162</v>
          </cell>
          <cell r="AC17">
            <v>9405</v>
          </cell>
          <cell r="AD17">
            <v>14334</v>
          </cell>
          <cell r="AE17">
            <v>13225</v>
          </cell>
          <cell r="AF17">
            <v>16595</v>
          </cell>
          <cell r="AG17">
            <v>15802</v>
          </cell>
          <cell r="AH17">
            <v>16321</v>
          </cell>
          <cell r="AI17">
            <v>16532</v>
          </cell>
          <cell r="AJ17">
            <v>13881</v>
          </cell>
          <cell r="AK17">
            <v>13755</v>
          </cell>
          <cell r="AL17">
            <v>15868</v>
          </cell>
          <cell r="AM17">
            <v>15127</v>
          </cell>
          <cell r="AN17">
            <v>16278</v>
          </cell>
          <cell r="AO17">
            <v>18263</v>
          </cell>
          <cell r="AP17">
            <v>15987</v>
          </cell>
          <cell r="AQ17">
            <v>19287</v>
          </cell>
        </row>
        <row r="18">
          <cell r="B18">
            <v>6139</v>
          </cell>
          <cell r="C18">
            <v>6064</v>
          </cell>
          <cell r="D18">
            <v>2483</v>
          </cell>
          <cell r="E18">
            <v>2527</v>
          </cell>
          <cell r="F18">
            <v>1211</v>
          </cell>
          <cell r="G18">
            <v>1202</v>
          </cell>
          <cell r="H18">
            <v>3009</v>
          </cell>
          <cell r="I18">
            <v>3091</v>
          </cell>
          <cell r="J18">
            <v>4680</v>
          </cell>
          <cell r="K18">
            <v>4399</v>
          </cell>
          <cell r="L18">
            <v>8239</v>
          </cell>
          <cell r="M18">
            <v>6053</v>
          </cell>
          <cell r="N18">
            <v>14821</v>
          </cell>
          <cell r="O18">
            <v>15972</v>
          </cell>
          <cell r="P18">
            <v>16904</v>
          </cell>
          <cell r="Q18">
            <v>17094</v>
          </cell>
          <cell r="R18">
            <v>4095</v>
          </cell>
          <cell r="S18">
            <v>4006</v>
          </cell>
          <cell r="T18">
            <v>6903</v>
          </cell>
          <cell r="U18">
            <v>6272</v>
          </cell>
          <cell r="V18">
            <v>10482</v>
          </cell>
          <cell r="W18">
            <v>11759</v>
          </cell>
          <cell r="X18">
            <v>15495</v>
          </cell>
          <cell r="Y18">
            <v>16313</v>
          </cell>
          <cell r="Z18">
            <v>15783</v>
          </cell>
          <cell r="AA18">
            <v>15602</v>
          </cell>
          <cell r="AB18">
            <v>10787</v>
          </cell>
          <cell r="AC18">
            <v>10030</v>
          </cell>
          <cell r="AD18">
            <v>15334</v>
          </cell>
          <cell r="AE18">
            <v>14155</v>
          </cell>
          <cell r="AF18">
            <v>16746</v>
          </cell>
          <cell r="AG18">
            <v>16790</v>
          </cell>
          <cell r="AH18">
            <v>17223</v>
          </cell>
          <cell r="AI18">
            <v>17502</v>
          </cell>
          <cell r="AJ18">
            <v>14738</v>
          </cell>
          <cell r="AK18">
            <v>14654</v>
          </cell>
          <cell r="AL18">
            <v>16927</v>
          </cell>
          <cell r="AM18">
            <v>16119</v>
          </cell>
          <cell r="AN18">
            <v>17308</v>
          </cell>
          <cell r="AO18">
            <v>18237</v>
          </cell>
          <cell r="AP18">
            <v>16895</v>
          </cell>
          <cell r="AQ18">
            <v>19091</v>
          </cell>
        </row>
        <row r="19">
          <cell r="B19">
            <v>6682</v>
          </cell>
          <cell r="C19">
            <v>6611</v>
          </cell>
          <cell r="D19">
            <v>2565</v>
          </cell>
          <cell r="E19">
            <v>2598</v>
          </cell>
          <cell r="F19">
            <v>1204</v>
          </cell>
          <cell r="G19">
            <v>1193</v>
          </cell>
          <cell r="H19">
            <v>3101</v>
          </cell>
          <cell r="I19">
            <v>3206</v>
          </cell>
          <cell r="J19">
            <v>4915</v>
          </cell>
          <cell r="K19">
            <v>4620</v>
          </cell>
          <cell r="L19">
            <v>8817</v>
          </cell>
          <cell r="M19">
            <v>6455</v>
          </cell>
          <cell r="N19">
            <v>15730</v>
          </cell>
          <cell r="O19">
            <v>16889</v>
          </cell>
          <cell r="P19">
            <v>17817</v>
          </cell>
          <cell r="Q19">
            <v>18294</v>
          </cell>
          <cell r="R19">
            <v>4259</v>
          </cell>
          <cell r="S19">
            <v>4157</v>
          </cell>
          <cell r="T19">
            <v>7328</v>
          </cell>
          <cell r="U19">
            <v>6637</v>
          </cell>
          <cell r="V19">
            <v>11202</v>
          </cell>
          <cell r="W19">
            <v>12529</v>
          </cell>
          <cell r="X19">
            <v>16391</v>
          </cell>
          <cell r="Y19">
            <v>17123</v>
          </cell>
          <cell r="Z19">
            <v>16624</v>
          </cell>
          <cell r="AA19">
            <v>16441</v>
          </cell>
          <cell r="AB19">
            <v>11402</v>
          </cell>
          <cell r="AC19">
            <v>10646</v>
          </cell>
          <cell r="AD19">
            <v>16283</v>
          </cell>
          <cell r="AE19">
            <v>15043</v>
          </cell>
          <cell r="AF19">
            <v>17551</v>
          </cell>
          <cell r="AG19">
            <v>17703</v>
          </cell>
          <cell r="AH19">
            <v>18110</v>
          </cell>
          <cell r="AI19">
            <v>18368</v>
          </cell>
          <cell r="AJ19">
            <v>15581</v>
          </cell>
          <cell r="AK19">
            <v>15533</v>
          </cell>
          <cell r="AL19">
            <v>17866</v>
          </cell>
          <cell r="AM19">
            <v>17015</v>
          </cell>
          <cell r="AN19">
            <v>18214</v>
          </cell>
          <cell r="AO19">
            <v>19102</v>
          </cell>
          <cell r="AP19">
            <v>17797</v>
          </cell>
          <cell r="AQ19">
            <v>19970</v>
          </cell>
        </row>
        <row r="20">
          <cell r="B20">
            <v>7247</v>
          </cell>
          <cell r="C20">
            <v>7159</v>
          </cell>
          <cell r="D20">
            <v>2625</v>
          </cell>
          <cell r="E20">
            <v>2667</v>
          </cell>
          <cell r="F20">
            <v>1199</v>
          </cell>
          <cell r="G20">
            <v>1189</v>
          </cell>
          <cell r="H20">
            <v>3192</v>
          </cell>
          <cell r="I20">
            <v>3307</v>
          </cell>
          <cell r="J20">
            <v>5135</v>
          </cell>
          <cell r="K20">
            <v>4820</v>
          </cell>
          <cell r="L20">
            <v>9412</v>
          </cell>
          <cell r="M20">
            <v>6857</v>
          </cell>
          <cell r="N20">
            <v>16532</v>
          </cell>
          <cell r="O20">
            <v>17709</v>
          </cell>
          <cell r="P20">
            <v>18633</v>
          </cell>
          <cell r="Q20">
            <v>18873</v>
          </cell>
          <cell r="R20">
            <v>4394</v>
          </cell>
          <cell r="S20">
            <v>4324</v>
          </cell>
          <cell r="T20">
            <v>7728</v>
          </cell>
          <cell r="U20">
            <v>7044</v>
          </cell>
          <cell r="V20">
            <v>11913</v>
          </cell>
          <cell r="W20">
            <v>13295</v>
          </cell>
          <cell r="X20">
            <v>17179</v>
          </cell>
          <cell r="Y20">
            <v>17866</v>
          </cell>
          <cell r="Z20">
            <v>17469</v>
          </cell>
          <cell r="AA20">
            <v>17200</v>
          </cell>
          <cell r="AB20">
            <v>12030</v>
          </cell>
          <cell r="AC20">
            <v>11225</v>
          </cell>
          <cell r="AD20">
            <v>17122</v>
          </cell>
          <cell r="AE20">
            <v>15859</v>
          </cell>
          <cell r="AF20">
            <v>18380</v>
          </cell>
          <cell r="AG20">
            <v>18568</v>
          </cell>
          <cell r="AH20">
            <v>18950</v>
          </cell>
          <cell r="AI20">
            <v>19229</v>
          </cell>
          <cell r="AJ20">
            <v>16332</v>
          </cell>
          <cell r="AK20">
            <v>16300</v>
          </cell>
          <cell r="AL20">
            <v>18791</v>
          </cell>
          <cell r="AM20">
            <v>17933</v>
          </cell>
          <cell r="AN20">
            <v>19103</v>
          </cell>
          <cell r="AO20">
            <v>19874</v>
          </cell>
          <cell r="AP20">
            <v>18611</v>
          </cell>
          <cell r="AQ20">
            <v>20800</v>
          </cell>
        </row>
        <row r="21">
          <cell r="B21">
            <v>7807</v>
          </cell>
          <cell r="C21">
            <v>7735</v>
          </cell>
          <cell r="D21">
            <v>2687</v>
          </cell>
          <cell r="E21">
            <v>2733</v>
          </cell>
          <cell r="F21">
            <v>1198</v>
          </cell>
          <cell r="G21">
            <v>1185</v>
          </cell>
          <cell r="H21">
            <v>3281</v>
          </cell>
          <cell r="I21">
            <v>3412</v>
          </cell>
          <cell r="J21">
            <v>5347</v>
          </cell>
          <cell r="K21">
            <v>5036</v>
          </cell>
          <cell r="L21">
            <v>9939</v>
          </cell>
          <cell r="M21">
            <v>7263</v>
          </cell>
          <cell r="N21">
            <v>17321</v>
          </cell>
          <cell r="O21">
            <v>18533</v>
          </cell>
          <cell r="P21">
            <v>19426</v>
          </cell>
          <cell r="Q21">
            <v>19942</v>
          </cell>
          <cell r="R21">
            <v>4545</v>
          </cell>
          <cell r="S21">
            <v>4425</v>
          </cell>
          <cell r="T21">
            <v>8189</v>
          </cell>
          <cell r="U21">
            <v>7433</v>
          </cell>
          <cell r="V21">
            <v>12599</v>
          </cell>
          <cell r="W21">
            <v>14059</v>
          </cell>
          <cell r="X21">
            <v>17926</v>
          </cell>
          <cell r="Y21">
            <v>18627</v>
          </cell>
          <cell r="Z21">
            <v>18161</v>
          </cell>
          <cell r="AA21">
            <v>17883</v>
          </cell>
          <cell r="AB21">
            <v>12627</v>
          </cell>
          <cell r="AC21">
            <v>11837</v>
          </cell>
          <cell r="AD21">
            <v>18001</v>
          </cell>
          <cell r="AE21">
            <v>16668</v>
          </cell>
          <cell r="AF21">
            <v>19202</v>
          </cell>
          <cell r="AG21">
            <v>19382</v>
          </cell>
          <cell r="AH21">
            <v>19767</v>
          </cell>
          <cell r="AI21">
            <v>20033</v>
          </cell>
          <cell r="AJ21">
            <v>17129</v>
          </cell>
          <cell r="AK21">
            <v>17164</v>
          </cell>
          <cell r="AL21">
            <v>19686</v>
          </cell>
          <cell r="AM21">
            <v>18711</v>
          </cell>
          <cell r="AN21">
            <v>19961</v>
          </cell>
          <cell r="AO21">
            <v>20741</v>
          </cell>
          <cell r="AP21">
            <v>19353</v>
          </cell>
          <cell r="AQ21">
            <v>21625</v>
          </cell>
        </row>
        <row r="22">
          <cell r="B22">
            <v>8354</v>
          </cell>
          <cell r="C22">
            <v>8281</v>
          </cell>
          <cell r="D22">
            <v>2743</v>
          </cell>
          <cell r="E22">
            <v>2794</v>
          </cell>
          <cell r="F22">
            <v>1193</v>
          </cell>
          <cell r="G22">
            <v>1183</v>
          </cell>
          <cell r="H22">
            <v>3373</v>
          </cell>
          <cell r="I22">
            <v>3497</v>
          </cell>
          <cell r="J22">
            <v>5583</v>
          </cell>
          <cell r="K22">
            <v>5245</v>
          </cell>
          <cell r="L22">
            <v>10518</v>
          </cell>
          <cell r="M22">
            <v>7656</v>
          </cell>
          <cell r="N22">
            <v>18079</v>
          </cell>
          <cell r="O22">
            <v>19328</v>
          </cell>
          <cell r="P22">
            <v>20161</v>
          </cell>
          <cell r="Q22">
            <v>20453</v>
          </cell>
          <cell r="R22">
            <v>4681</v>
          </cell>
          <cell r="S22">
            <v>4599</v>
          </cell>
          <cell r="T22">
            <v>8589</v>
          </cell>
          <cell r="U22">
            <v>7803</v>
          </cell>
          <cell r="V22">
            <v>13273</v>
          </cell>
          <cell r="W22">
            <v>14779</v>
          </cell>
          <cell r="X22">
            <v>18644</v>
          </cell>
          <cell r="Y22">
            <v>19274</v>
          </cell>
          <cell r="Z22">
            <v>18893</v>
          </cell>
          <cell r="AA22">
            <v>18570</v>
          </cell>
          <cell r="AB22">
            <v>13212</v>
          </cell>
          <cell r="AC22">
            <v>12393</v>
          </cell>
          <cell r="AD22">
            <v>18808</v>
          </cell>
          <cell r="AE22">
            <v>17422</v>
          </cell>
          <cell r="AF22">
            <v>19901</v>
          </cell>
          <cell r="AG22">
            <v>20174</v>
          </cell>
          <cell r="AH22">
            <v>20492</v>
          </cell>
          <cell r="AI22">
            <v>20768</v>
          </cell>
          <cell r="AJ22">
            <v>17801</v>
          </cell>
          <cell r="AK22">
            <v>17908</v>
          </cell>
          <cell r="AL22">
            <v>20496</v>
          </cell>
          <cell r="AM22">
            <v>19531</v>
          </cell>
          <cell r="AN22">
            <v>20714</v>
          </cell>
          <cell r="AO22">
            <v>21528</v>
          </cell>
          <cell r="AP22">
            <v>20074</v>
          </cell>
          <cell r="AQ22">
            <v>22334</v>
          </cell>
        </row>
        <row r="23">
          <cell r="B23">
            <v>8904</v>
          </cell>
          <cell r="C23">
            <v>8844</v>
          </cell>
          <cell r="D23">
            <v>2802</v>
          </cell>
          <cell r="E23">
            <v>2847</v>
          </cell>
          <cell r="F23">
            <v>1192</v>
          </cell>
          <cell r="G23">
            <v>1174</v>
          </cell>
          <cell r="H23">
            <v>3447</v>
          </cell>
          <cell r="I23">
            <v>3591</v>
          </cell>
          <cell r="J23">
            <v>5795</v>
          </cell>
          <cell r="K23">
            <v>5452</v>
          </cell>
          <cell r="L23">
            <v>11049</v>
          </cell>
          <cell r="M23">
            <v>8043</v>
          </cell>
          <cell r="N23">
            <v>18761</v>
          </cell>
          <cell r="O23">
            <v>20011</v>
          </cell>
          <cell r="P23">
            <v>20881</v>
          </cell>
          <cell r="Q23">
            <v>21244</v>
          </cell>
          <cell r="R23">
            <v>4829</v>
          </cell>
          <cell r="S23">
            <v>4698</v>
          </cell>
          <cell r="T23">
            <v>9007</v>
          </cell>
          <cell r="U23">
            <v>8173</v>
          </cell>
          <cell r="V23">
            <v>13930</v>
          </cell>
          <cell r="W23">
            <v>15484</v>
          </cell>
          <cell r="X23">
            <v>19273</v>
          </cell>
          <cell r="Y23">
            <v>19925</v>
          </cell>
          <cell r="Z23">
            <v>19496</v>
          </cell>
          <cell r="AA23">
            <v>19210</v>
          </cell>
          <cell r="AB23">
            <v>13787</v>
          </cell>
          <cell r="AC23">
            <v>12935</v>
          </cell>
          <cell r="AD23">
            <v>19599</v>
          </cell>
          <cell r="AE23">
            <v>18191</v>
          </cell>
          <cell r="AF23">
            <v>20692</v>
          </cell>
          <cell r="AG23">
            <v>20905</v>
          </cell>
          <cell r="AH23">
            <v>21249</v>
          </cell>
          <cell r="AI23">
            <v>21463</v>
          </cell>
          <cell r="AJ23">
            <v>18489</v>
          </cell>
          <cell r="AK23">
            <v>18630</v>
          </cell>
          <cell r="AL23">
            <v>21270</v>
          </cell>
          <cell r="AM23">
            <v>20270</v>
          </cell>
          <cell r="AN23">
            <v>21430</v>
          </cell>
          <cell r="AO23">
            <v>22251</v>
          </cell>
          <cell r="AP23">
            <v>20809</v>
          </cell>
          <cell r="AQ23">
            <v>23082</v>
          </cell>
        </row>
        <row r="24">
          <cell r="B24">
            <v>9452</v>
          </cell>
          <cell r="C24">
            <v>9393</v>
          </cell>
          <cell r="D24">
            <v>2847</v>
          </cell>
          <cell r="E24">
            <v>2897</v>
          </cell>
          <cell r="F24">
            <v>1186</v>
          </cell>
          <cell r="G24">
            <v>1172</v>
          </cell>
          <cell r="H24">
            <v>3527</v>
          </cell>
          <cell r="I24">
            <v>3674</v>
          </cell>
          <cell r="J24">
            <v>6009</v>
          </cell>
          <cell r="K24">
            <v>5645</v>
          </cell>
          <cell r="L24">
            <v>11604</v>
          </cell>
          <cell r="M24">
            <v>8420</v>
          </cell>
          <cell r="N24">
            <v>19428</v>
          </cell>
          <cell r="O24">
            <v>20701</v>
          </cell>
          <cell r="P24">
            <v>21531</v>
          </cell>
          <cell r="Q24">
            <v>21821</v>
          </cell>
          <cell r="R24">
            <v>4955</v>
          </cell>
          <cell r="S24">
            <v>4863</v>
          </cell>
          <cell r="T24">
            <v>9383</v>
          </cell>
          <cell r="U24">
            <v>8559</v>
          </cell>
          <cell r="V24">
            <v>14562</v>
          </cell>
          <cell r="W24">
            <v>16164</v>
          </cell>
          <cell r="X24">
            <v>19929</v>
          </cell>
          <cell r="Y24">
            <v>20530</v>
          </cell>
          <cell r="Z24">
            <v>20123</v>
          </cell>
          <cell r="AA24">
            <v>19845</v>
          </cell>
          <cell r="AB24">
            <v>14315</v>
          </cell>
          <cell r="AC24">
            <v>13469</v>
          </cell>
          <cell r="AD24">
            <v>20369</v>
          </cell>
          <cell r="AE24">
            <v>18890</v>
          </cell>
          <cell r="AF24">
            <v>21355</v>
          </cell>
          <cell r="AG24">
            <v>21609</v>
          </cell>
          <cell r="AH24">
            <v>21908</v>
          </cell>
          <cell r="AI24">
            <v>22108</v>
          </cell>
          <cell r="AJ24">
            <v>19172</v>
          </cell>
          <cell r="AK24">
            <v>19298</v>
          </cell>
          <cell r="AL24">
            <v>22043</v>
          </cell>
          <cell r="AM24">
            <v>20929</v>
          </cell>
          <cell r="AN24">
            <v>22116</v>
          </cell>
          <cell r="AO24">
            <v>23020</v>
          </cell>
          <cell r="AP24">
            <v>21462</v>
          </cell>
          <cell r="AQ24">
            <v>23779</v>
          </cell>
        </row>
        <row r="25">
          <cell r="B25">
            <v>10015</v>
          </cell>
          <cell r="C25">
            <v>9945</v>
          </cell>
          <cell r="D25">
            <v>2901</v>
          </cell>
          <cell r="E25">
            <v>2951</v>
          </cell>
          <cell r="F25">
            <v>1184</v>
          </cell>
          <cell r="G25">
            <v>1168</v>
          </cell>
          <cell r="H25">
            <v>3599</v>
          </cell>
          <cell r="I25">
            <v>3754</v>
          </cell>
          <cell r="J25">
            <v>6218</v>
          </cell>
          <cell r="K25">
            <v>5843</v>
          </cell>
          <cell r="L25">
            <v>12155</v>
          </cell>
          <cell r="M25">
            <v>8825</v>
          </cell>
          <cell r="N25">
            <v>20061</v>
          </cell>
          <cell r="O25">
            <v>21315</v>
          </cell>
          <cell r="P25">
            <v>22130</v>
          </cell>
          <cell r="Q25">
            <v>22590</v>
          </cell>
          <cell r="R25">
            <v>5071</v>
          </cell>
          <cell r="S25">
            <v>4988</v>
          </cell>
          <cell r="T25">
            <v>9795</v>
          </cell>
          <cell r="U25">
            <v>8941</v>
          </cell>
          <cell r="V25">
            <v>15208</v>
          </cell>
          <cell r="W25">
            <v>16853</v>
          </cell>
          <cell r="X25">
            <v>20509</v>
          </cell>
          <cell r="Y25">
            <v>21094</v>
          </cell>
          <cell r="Z25">
            <v>20758</v>
          </cell>
          <cell r="AA25">
            <v>20357</v>
          </cell>
          <cell r="AB25">
            <v>14863</v>
          </cell>
          <cell r="AC25">
            <v>13980</v>
          </cell>
          <cell r="AD25">
            <v>21113</v>
          </cell>
          <cell r="AE25">
            <v>19547</v>
          </cell>
          <cell r="AF25">
            <v>22006</v>
          </cell>
          <cell r="AG25">
            <v>22279</v>
          </cell>
          <cell r="AH25">
            <v>22540</v>
          </cell>
          <cell r="AI25">
            <v>22769</v>
          </cell>
          <cell r="AJ25">
            <v>19762</v>
          </cell>
          <cell r="AK25">
            <v>19936</v>
          </cell>
          <cell r="AL25">
            <v>22688</v>
          </cell>
          <cell r="AM25">
            <v>21574</v>
          </cell>
          <cell r="AN25">
            <v>22800</v>
          </cell>
          <cell r="AO25">
            <v>23558</v>
          </cell>
          <cell r="AP25">
            <v>22039</v>
          </cell>
          <cell r="AQ25">
            <v>24406</v>
          </cell>
        </row>
        <row r="26">
          <cell r="B26">
            <v>10564</v>
          </cell>
          <cell r="C26">
            <v>10496</v>
          </cell>
          <cell r="D26">
            <v>2951</v>
          </cell>
          <cell r="E26">
            <v>2996</v>
          </cell>
          <cell r="F26">
            <v>1180</v>
          </cell>
          <cell r="G26">
            <v>1167</v>
          </cell>
          <cell r="H26">
            <v>3680</v>
          </cell>
          <cell r="I26">
            <v>3836</v>
          </cell>
          <cell r="J26">
            <v>6417</v>
          </cell>
          <cell r="K26">
            <v>6063</v>
          </cell>
          <cell r="L26">
            <v>12666</v>
          </cell>
          <cell r="M26">
            <v>9203</v>
          </cell>
          <cell r="N26">
            <v>20640</v>
          </cell>
          <cell r="O26">
            <v>21916</v>
          </cell>
          <cell r="P26">
            <v>22707</v>
          </cell>
          <cell r="Q26">
            <v>23120</v>
          </cell>
          <cell r="R26">
            <v>5203</v>
          </cell>
          <cell r="S26">
            <v>5119</v>
          </cell>
          <cell r="T26">
            <v>10207</v>
          </cell>
          <cell r="U26">
            <v>9299</v>
          </cell>
          <cell r="V26">
            <v>15818</v>
          </cell>
          <cell r="W26">
            <v>17459</v>
          </cell>
          <cell r="X26">
            <v>21058</v>
          </cell>
          <cell r="Y26">
            <v>21659</v>
          </cell>
          <cell r="Z26">
            <v>21291</v>
          </cell>
          <cell r="AA26">
            <v>20911</v>
          </cell>
          <cell r="AB26">
            <v>15302</v>
          </cell>
          <cell r="AC26">
            <v>14460</v>
          </cell>
          <cell r="AD26">
            <v>21783</v>
          </cell>
          <cell r="AE26">
            <v>20232</v>
          </cell>
          <cell r="AF26">
            <v>22612</v>
          </cell>
          <cell r="AG26">
            <v>22837</v>
          </cell>
          <cell r="AH26">
            <v>23142</v>
          </cell>
          <cell r="AI26">
            <v>23351</v>
          </cell>
          <cell r="AJ26">
            <v>20386</v>
          </cell>
          <cell r="AK26">
            <v>20579</v>
          </cell>
          <cell r="AL26">
            <v>23394</v>
          </cell>
          <cell r="AM26">
            <v>22232</v>
          </cell>
          <cell r="AN26">
            <v>23385</v>
          </cell>
          <cell r="AO26">
            <v>24276</v>
          </cell>
          <cell r="AP26">
            <v>22635</v>
          </cell>
          <cell r="AQ26">
            <v>25076</v>
          </cell>
        </row>
        <row r="27">
          <cell r="B27">
            <v>11105</v>
          </cell>
          <cell r="C27">
            <v>11047</v>
          </cell>
          <cell r="D27">
            <v>2994</v>
          </cell>
          <cell r="E27">
            <v>3032</v>
          </cell>
          <cell r="F27">
            <v>1175</v>
          </cell>
          <cell r="G27">
            <v>1161</v>
          </cell>
          <cell r="H27">
            <v>3749</v>
          </cell>
          <cell r="I27">
            <v>3915</v>
          </cell>
          <cell r="J27">
            <v>6620</v>
          </cell>
          <cell r="K27">
            <v>6240</v>
          </cell>
          <cell r="L27">
            <v>13191</v>
          </cell>
          <cell r="M27">
            <v>9571</v>
          </cell>
          <cell r="N27">
            <v>21265</v>
          </cell>
          <cell r="O27">
            <v>22478</v>
          </cell>
          <cell r="P27">
            <v>23264</v>
          </cell>
          <cell r="Q27">
            <v>23615</v>
          </cell>
          <cell r="R27">
            <v>5322</v>
          </cell>
          <cell r="S27">
            <v>5240</v>
          </cell>
          <cell r="T27">
            <v>10578</v>
          </cell>
          <cell r="U27">
            <v>9666</v>
          </cell>
          <cell r="V27">
            <v>16425</v>
          </cell>
          <cell r="W27">
            <v>18064</v>
          </cell>
          <cell r="X27">
            <v>21609</v>
          </cell>
          <cell r="Y27">
            <v>22151</v>
          </cell>
          <cell r="Z27">
            <v>21835</v>
          </cell>
          <cell r="AA27">
            <v>21404</v>
          </cell>
          <cell r="AB27">
            <v>15841</v>
          </cell>
          <cell r="AC27">
            <v>14930</v>
          </cell>
          <cell r="AD27">
            <v>22448</v>
          </cell>
          <cell r="AE27">
            <v>20768</v>
          </cell>
          <cell r="AF27">
            <v>23201</v>
          </cell>
          <cell r="AG27">
            <v>23504</v>
          </cell>
          <cell r="AH27">
            <v>23673</v>
          </cell>
          <cell r="AI27">
            <v>23877</v>
          </cell>
          <cell r="AJ27">
            <v>20926</v>
          </cell>
          <cell r="AK27">
            <v>21222</v>
          </cell>
          <cell r="AL27">
            <v>24006</v>
          </cell>
          <cell r="AM27">
            <v>22806</v>
          </cell>
          <cell r="AN27">
            <v>24007</v>
          </cell>
          <cell r="AO27">
            <v>24875</v>
          </cell>
          <cell r="AP27">
            <v>23083</v>
          </cell>
          <cell r="AQ27">
            <v>25660</v>
          </cell>
        </row>
        <row r="28">
          <cell r="B28">
            <v>11642</v>
          </cell>
          <cell r="C28">
            <v>11589</v>
          </cell>
          <cell r="D28">
            <v>3035</v>
          </cell>
          <cell r="E28">
            <v>3085</v>
          </cell>
          <cell r="F28">
            <v>1170</v>
          </cell>
          <cell r="G28">
            <v>1158</v>
          </cell>
          <cell r="H28">
            <v>3816</v>
          </cell>
          <cell r="I28">
            <v>3987</v>
          </cell>
          <cell r="J28">
            <v>6836</v>
          </cell>
          <cell r="K28">
            <v>6435</v>
          </cell>
          <cell r="L28">
            <v>13707</v>
          </cell>
          <cell r="M28">
            <v>9941</v>
          </cell>
          <cell r="N28">
            <v>21701</v>
          </cell>
          <cell r="O28">
            <v>23029</v>
          </cell>
          <cell r="P28">
            <v>23750</v>
          </cell>
          <cell r="Q28">
            <v>24168</v>
          </cell>
          <cell r="R28">
            <v>5435</v>
          </cell>
          <cell r="S28">
            <v>5337</v>
          </cell>
          <cell r="T28">
            <v>10998</v>
          </cell>
          <cell r="U28">
            <v>10004</v>
          </cell>
          <cell r="V28">
            <v>16986</v>
          </cell>
          <cell r="W28">
            <v>18637</v>
          </cell>
          <cell r="X28">
            <v>22095</v>
          </cell>
          <cell r="Y28">
            <v>22648</v>
          </cell>
          <cell r="Z28">
            <v>22264</v>
          </cell>
          <cell r="AA28">
            <v>21901</v>
          </cell>
          <cell r="AB28">
            <v>16306</v>
          </cell>
          <cell r="AC28">
            <v>15397</v>
          </cell>
          <cell r="AD28">
            <v>23104</v>
          </cell>
          <cell r="AE28">
            <v>21442</v>
          </cell>
          <cell r="AF28">
            <v>23699</v>
          </cell>
          <cell r="AG28">
            <v>24099</v>
          </cell>
          <cell r="AH28">
            <v>24225</v>
          </cell>
          <cell r="AI28">
            <v>24419</v>
          </cell>
          <cell r="AJ28">
            <v>21421</v>
          </cell>
          <cell r="AK28">
            <v>21747</v>
          </cell>
          <cell r="AL28">
            <v>24625</v>
          </cell>
          <cell r="AM28">
            <v>23421</v>
          </cell>
          <cell r="AN28">
            <v>24502</v>
          </cell>
          <cell r="AO28">
            <v>25390</v>
          </cell>
          <cell r="AP28">
            <v>23680</v>
          </cell>
          <cell r="AQ28">
            <v>26136</v>
          </cell>
        </row>
        <row r="29">
          <cell r="B29">
            <v>12188</v>
          </cell>
          <cell r="C29">
            <v>12100</v>
          </cell>
          <cell r="D29">
            <v>3074</v>
          </cell>
          <cell r="E29">
            <v>3125</v>
          </cell>
          <cell r="F29">
            <v>1166</v>
          </cell>
          <cell r="G29">
            <v>1155</v>
          </cell>
          <cell r="H29">
            <v>3880</v>
          </cell>
          <cell r="I29">
            <v>4059</v>
          </cell>
          <cell r="J29">
            <v>7040</v>
          </cell>
          <cell r="K29">
            <v>6618</v>
          </cell>
          <cell r="L29">
            <v>14204</v>
          </cell>
          <cell r="M29">
            <v>10316</v>
          </cell>
          <cell r="N29">
            <v>22212</v>
          </cell>
          <cell r="O29">
            <v>23527</v>
          </cell>
          <cell r="P29">
            <v>24209</v>
          </cell>
          <cell r="Q29">
            <v>25021</v>
          </cell>
          <cell r="R29">
            <v>5553</v>
          </cell>
          <cell r="S29">
            <v>5454</v>
          </cell>
          <cell r="T29">
            <v>11366</v>
          </cell>
          <cell r="U29">
            <v>10365</v>
          </cell>
          <cell r="V29">
            <v>17548</v>
          </cell>
          <cell r="W29">
            <v>19179</v>
          </cell>
          <cell r="X29">
            <v>22514</v>
          </cell>
          <cell r="Y29">
            <v>23137</v>
          </cell>
          <cell r="Z29">
            <v>22780</v>
          </cell>
          <cell r="AA29">
            <v>22279</v>
          </cell>
          <cell r="AB29">
            <v>16786</v>
          </cell>
          <cell r="AC29">
            <v>15865</v>
          </cell>
          <cell r="AD29">
            <v>23662</v>
          </cell>
          <cell r="AE29">
            <v>21987</v>
          </cell>
          <cell r="AF29">
            <v>24277</v>
          </cell>
          <cell r="AG29">
            <v>24601</v>
          </cell>
          <cell r="AH29">
            <v>24727</v>
          </cell>
          <cell r="AI29">
            <v>24930</v>
          </cell>
          <cell r="AJ29">
            <v>21982</v>
          </cell>
          <cell r="AK29">
            <v>22320</v>
          </cell>
          <cell r="AL29">
            <v>25217</v>
          </cell>
          <cell r="AM29">
            <v>23943</v>
          </cell>
          <cell r="AN29">
            <v>24996</v>
          </cell>
          <cell r="AO29">
            <v>25891</v>
          </cell>
          <cell r="AP29">
            <v>24086</v>
          </cell>
          <cell r="AQ29">
            <v>26644</v>
          </cell>
        </row>
        <row r="30">
          <cell r="B30">
            <v>12693</v>
          </cell>
          <cell r="C30">
            <v>12654</v>
          </cell>
          <cell r="D30">
            <v>3119</v>
          </cell>
          <cell r="E30">
            <v>3168</v>
          </cell>
          <cell r="F30">
            <v>1166</v>
          </cell>
          <cell r="G30">
            <v>1151</v>
          </cell>
          <cell r="H30">
            <v>3945</v>
          </cell>
          <cell r="I30">
            <v>4119</v>
          </cell>
          <cell r="J30">
            <v>7235</v>
          </cell>
          <cell r="K30">
            <v>6809</v>
          </cell>
          <cell r="L30">
            <v>14695</v>
          </cell>
          <cell r="M30">
            <v>10681</v>
          </cell>
          <cell r="N30">
            <v>22677</v>
          </cell>
          <cell r="O30">
            <v>23984</v>
          </cell>
          <cell r="P30">
            <v>24664</v>
          </cell>
          <cell r="Q30">
            <v>25249</v>
          </cell>
          <cell r="R30">
            <v>5658</v>
          </cell>
          <cell r="S30">
            <v>5571</v>
          </cell>
          <cell r="T30">
            <v>11724</v>
          </cell>
          <cell r="U30">
            <v>10690</v>
          </cell>
          <cell r="V30">
            <v>18069</v>
          </cell>
          <cell r="W30">
            <v>19783</v>
          </cell>
          <cell r="X30">
            <v>22976</v>
          </cell>
          <cell r="Y30">
            <v>23531</v>
          </cell>
          <cell r="Z30">
            <v>23227</v>
          </cell>
          <cell r="AA30">
            <v>22724</v>
          </cell>
          <cell r="AB30">
            <v>17205</v>
          </cell>
          <cell r="AC30">
            <v>16271</v>
          </cell>
          <cell r="AD30">
            <v>24215</v>
          </cell>
          <cell r="AE30">
            <v>22574</v>
          </cell>
          <cell r="AF30">
            <v>24714</v>
          </cell>
          <cell r="AG30">
            <v>25101</v>
          </cell>
          <cell r="AH30">
            <v>25208</v>
          </cell>
          <cell r="AI30">
            <v>25415</v>
          </cell>
          <cell r="AJ30">
            <v>22429</v>
          </cell>
          <cell r="AK30">
            <v>22757</v>
          </cell>
          <cell r="AL30">
            <v>25699</v>
          </cell>
          <cell r="AM30">
            <v>24454</v>
          </cell>
          <cell r="AN30">
            <v>25519</v>
          </cell>
          <cell r="AO30">
            <v>26494</v>
          </cell>
          <cell r="AP30">
            <v>24542</v>
          </cell>
          <cell r="AQ30">
            <v>27123</v>
          </cell>
        </row>
        <row r="31">
          <cell r="B31">
            <v>13209</v>
          </cell>
          <cell r="C31">
            <v>13137</v>
          </cell>
          <cell r="D31">
            <v>3144</v>
          </cell>
          <cell r="E31">
            <v>3200</v>
          </cell>
          <cell r="F31">
            <v>1162</v>
          </cell>
          <cell r="G31">
            <v>1149</v>
          </cell>
          <cell r="H31">
            <v>4006</v>
          </cell>
          <cell r="I31">
            <v>4203</v>
          </cell>
          <cell r="J31">
            <v>7408</v>
          </cell>
          <cell r="K31">
            <v>6999</v>
          </cell>
          <cell r="L31">
            <v>15187</v>
          </cell>
          <cell r="M31">
            <v>11027</v>
          </cell>
          <cell r="N31">
            <v>23125</v>
          </cell>
          <cell r="O31">
            <v>24439</v>
          </cell>
          <cell r="P31">
            <v>25095</v>
          </cell>
          <cell r="Q31">
            <v>25807</v>
          </cell>
          <cell r="R31">
            <v>5754</v>
          </cell>
          <cell r="S31">
            <v>5700</v>
          </cell>
          <cell r="T31">
            <v>12095</v>
          </cell>
          <cell r="U31">
            <v>11066</v>
          </cell>
          <cell r="V31">
            <v>18576</v>
          </cell>
          <cell r="W31">
            <v>20285</v>
          </cell>
          <cell r="X31">
            <v>23374</v>
          </cell>
          <cell r="Y31">
            <v>23979</v>
          </cell>
          <cell r="Z31">
            <v>23554</v>
          </cell>
          <cell r="AA31">
            <v>23134</v>
          </cell>
          <cell r="AB31">
            <v>17595</v>
          </cell>
          <cell r="AC31">
            <v>16753</v>
          </cell>
          <cell r="AD31">
            <v>24764</v>
          </cell>
          <cell r="AE31">
            <v>23077</v>
          </cell>
          <cell r="AF31">
            <v>25182</v>
          </cell>
          <cell r="AG31">
            <v>25531</v>
          </cell>
          <cell r="AH31">
            <v>25550</v>
          </cell>
          <cell r="AI31">
            <v>25820</v>
          </cell>
          <cell r="AJ31">
            <v>22896</v>
          </cell>
          <cell r="AK31">
            <v>23319</v>
          </cell>
          <cell r="AL31">
            <v>26158</v>
          </cell>
          <cell r="AM31">
            <v>24855</v>
          </cell>
          <cell r="AN31">
            <v>25860</v>
          </cell>
          <cell r="AO31">
            <v>26938</v>
          </cell>
          <cell r="AP31">
            <v>24968</v>
          </cell>
          <cell r="AQ31">
            <v>27557</v>
          </cell>
        </row>
        <row r="32">
          <cell r="B32">
            <v>13704</v>
          </cell>
          <cell r="C32">
            <v>13656</v>
          </cell>
          <cell r="D32">
            <v>3176</v>
          </cell>
          <cell r="E32">
            <v>3240</v>
          </cell>
          <cell r="F32">
            <v>1158</v>
          </cell>
          <cell r="G32">
            <v>1145</v>
          </cell>
          <cell r="H32">
            <v>4064</v>
          </cell>
          <cell r="I32">
            <v>4260</v>
          </cell>
          <cell r="J32">
            <v>7597</v>
          </cell>
          <cell r="K32">
            <v>7182</v>
          </cell>
          <cell r="L32">
            <v>15653</v>
          </cell>
          <cell r="M32">
            <v>11381</v>
          </cell>
          <cell r="N32">
            <v>23560</v>
          </cell>
          <cell r="O32">
            <v>24836</v>
          </cell>
          <cell r="P32">
            <v>25480</v>
          </cell>
          <cell r="Q32">
            <v>26103</v>
          </cell>
          <cell r="R32">
            <v>5874</v>
          </cell>
          <cell r="S32">
            <v>5782</v>
          </cell>
          <cell r="T32">
            <v>12488</v>
          </cell>
          <cell r="U32">
            <v>11378</v>
          </cell>
          <cell r="V32">
            <v>19097</v>
          </cell>
          <cell r="W32">
            <v>20790</v>
          </cell>
          <cell r="X32">
            <v>23713</v>
          </cell>
          <cell r="Y32">
            <v>24295</v>
          </cell>
          <cell r="Z32">
            <v>23947</v>
          </cell>
          <cell r="AA32">
            <v>23501</v>
          </cell>
          <cell r="AB32">
            <v>18054</v>
          </cell>
          <cell r="AC32">
            <v>17160</v>
          </cell>
          <cell r="AD32">
            <v>25228</v>
          </cell>
          <cell r="AE32">
            <v>23570</v>
          </cell>
          <cell r="AF32">
            <v>25628</v>
          </cell>
          <cell r="AG32">
            <v>25973</v>
          </cell>
          <cell r="AH32">
            <v>26090</v>
          </cell>
          <cell r="AI32">
            <v>26249</v>
          </cell>
          <cell r="AJ32">
            <v>23281</v>
          </cell>
          <cell r="AK32">
            <v>23822</v>
          </cell>
          <cell r="AL32">
            <v>26638</v>
          </cell>
          <cell r="AM32">
            <v>25323</v>
          </cell>
          <cell r="AN32">
            <v>26350</v>
          </cell>
          <cell r="AO32">
            <v>27369</v>
          </cell>
          <cell r="AP32">
            <v>25316</v>
          </cell>
          <cell r="AQ32">
            <v>28071</v>
          </cell>
        </row>
        <row r="33">
          <cell r="B33">
            <v>14209</v>
          </cell>
          <cell r="C33">
            <v>14171</v>
          </cell>
          <cell r="D33">
            <v>3219</v>
          </cell>
          <cell r="E33">
            <v>3268</v>
          </cell>
          <cell r="F33">
            <v>1156</v>
          </cell>
          <cell r="G33">
            <v>1143</v>
          </cell>
          <cell r="H33">
            <v>4126</v>
          </cell>
          <cell r="I33">
            <v>4320</v>
          </cell>
          <cell r="J33">
            <v>7820</v>
          </cell>
          <cell r="K33">
            <v>7366</v>
          </cell>
          <cell r="L33">
            <v>16100</v>
          </cell>
          <cell r="M33">
            <v>11726</v>
          </cell>
          <cell r="N33">
            <v>23921</v>
          </cell>
          <cell r="O33">
            <v>25270</v>
          </cell>
          <cell r="P33">
            <v>25905</v>
          </cell>
          <cell r="Q33">
            <v>26571</v>
          </cell>
          <cell r="R33">
            <v>5966</v>
          </cell>
          <cell r="S33">
            <v>5886</v>
          </cell>
          <cell r="T33">
            <v>12843</v>
          </cell>
          <cell r="U33">
            <v>11745</v>
          </cell>
          <cell r="V33">
            <v>19618</v>
          </cell>
          <cell r="W33">
            <v>21218</v>
          </cell>
          <cell r="X33">
            <v>24166</v>
          </cell>
          <cell r="Y33">
            <v>24724</v>
          </cell>
          <cell r="Z33">
            <v>24383</v>
          </cell>
          <cell r="AA33">
            <v>23813</v>
          </cell>
          <cell r="AB33">
            <v>18470</v>
          </cell>
          <cell r="AC33">
            <v>17499</v>
          </cell>
          <cell r="AD33">
            <v>25760</v>
          </cell>
          <cell r="AE33">
            <v>24001</v>
          </cell>
          <cell r="AF33">
            <v>25990</v>
          </cell>
          <cell r="AG33">
            <v>26400</v>
          </cell>
          <cell r="AH33">
            <v>26396</v>
          </cell>
          <cell r="AI33">
            <v>26607</v>
          </cell>
          <cell r="AJ33">
            <v>23691</v>
          </cell>
          <cell r="AK33">
            <v>24206</v>
          </cell>
          <cell r="AL33">
            <v>27202</v>
          </cell>
          <cell r="AM33">
            <v>25788</v>
          </cell>
          <cell r="AN33">
            <v>26781</v>
          </cell>
          <cell r="AO33">
            <v>27814</v>
          </cell>
          <cell r="AP33">
            <v>25793</v>
          </cell>
          <cell r="AQ33">
            <v>28442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Cleaned"/>
    </sheetNames>
    <sheetDataSet>
      <sheetData sheetId="0"/>
      <sheetData sheetId="1">
        <row r="3">
          <cell r="B3">
            <v>0.317</v>
          </cell>
          <cell r="C3">
            <v>0.28299999999999997</v>
          </cell>
          <cell r="D3">
            <v>0.29399999999999998</v>
          </cell>
          <cell r="E3">
            <v>0.28999999999999998</v>
          </cell>
          <cell r="G3">
            <v>0.30199999999999999</v>
          </cell>
          <cell r="H3">
            <v>0.30599999999999999</v>
          </cell>
          <cell r="I3">
            <v>0.28699999999999998</v>
          </cell>
          <cell r="J3">
            <v>0.28999999999999998</v>
          </cell>
          <cell r="K3">
            <v>0.29599999999999999</v>
          </cell>
          <cell r="L3">
            <v>0.28699999999999998</v>
          </cell>
          <cell r="M3">
            <v>0.29699999999999999</v>
          </cell>
          <cell r="N3">
            <v>0.28899999999999998</v>
          </cell>
          <cell r="O3">
            <v>0.28299999999999997</v>
          </cell>
          <cell r="Q3">
            <v>0.20699999999999999</v>
          </cell>
          <cell r="R3">
            <v>0.29199999999999998</v>
          </cell>
          <cell r="S3">
            <v>0.28699999999999998</v>
          </cell>
          <cell r="T3">
            <v>0.28699999999999998</v>
          </cell>
          <cell r="U3">
            <v>0.28000000000000003</v>
          </cell>
          <cell r="V3">
            <v>0.29299999999999998</v>
          </cell>
          <cell r="W3">
            <v>0.29199999999999998</v>
          </cell>
          <cell r="X3">
            <v>0.29099999999999998</v>
          </cell>
          <cell r="Y3">
            <v>0.28899999999999998</v>
          </cell>
          <cell r="Z3">
            <v>0.20599999999999999</v>
          </cell>
          <cell r="AA3">
            <v>0.22800000000000001</v>
          </cell>
          <cell r="AB3">
            <v>0.28199999999999997</v>
          </cell>
          <cell r="AC3">
            <v>0.28499999999999998</v>
          </cell>
          <cell r="AD3">
            <v>0.28000000000000003</v>
          </cell>
          <cell r="AE3">
            <v>0.29199999999999998</v>
          </cell>
          <cell r="AF3">
            <v>0.35199999999999998</v>
          </cell>
          <cell r="AG3">
            <v>0.28399999999999997</v>
          </cell>
          <cell r="AH3">
            <v>0.28599999999999998</v>
          </cell>
          <cell r="AI3">
            <v>0.28399999999999997</v>
          </cell>
          <cell r="AJ3">
            <v>0.33900000000000002</v>
          </cell>
          <cell r="AK3">
            <v>0.28999999999999998</v>
          </cell>
          <cell r="AL3">
            <v>0.29399999999999998</v>
          </cell>
          <cell r="AM3">
            <v>0.28499999999999998</v>
          </cell>
          <cell r="AN3">
            <v>0.28000000000000003</v>
          </cell>
          <cell r="AO3">
            <v>0.28000000000000003</v>
          </cell>
          <cell r="AP3">
            <v>0.28999999999999998</v>
          </cell>
          <cell r="AQ3">
            <v>0.30099999999999999</v>
          </cell>
          <cell r="AR3">
            <v>0.28199999999999997</v>
          </cell>
          <cell r="AS3">
            <v>0.28999999999999998</v>
          </cell>
          <cell r="AT3">
            <v>0.28899999999999998</v>
          </cell>
          <cell r="AU3">
            <v>0.29099999999999998</v>
          </cell>
          <cell r="AV3">
            <v>0.27400000000000002</v>
          </cell>
          <cell r="AW3">
            <v>0.29499999999999998</v>
          </cell>
          <cell r="AX3">
            <v>0.28999999999999998</v>
          </cell>
          <cell r="AY3">
            <v>0.30399999999999999</v>
          </cell>
        </row>
        <row r="4">
          <cell r="B4">
            <v>0.32500000000000001</v>
          </cell>
          <cell r="C4">
            <v>0.29899999999999999</v>
          </cell>
          <cell r="Q4">
            <v>0.20599999999999999</v>
          </cell>
        </row>
        <row r="5">
          <cell r="B5">
            <v>0.34100000000000003</v>
          </cell>
          <cell r="C5">
            <v>0.32500000000000001</v>
          </cell>
          <cell r="Q5">
            <v>0.21</v>
          </cell>
        </row>
        <row r="6">
          <cell r="B6">
            <v>0.39</v>
          </cell>
          <cell r="C6">
            <v>0.35199999999999998</v>
          </cell>
          <cell r="Q6">
            <v>0.219</v>
          </cell>
        </row>
        <row r="7">
          <cell r="B7">
            <v>0.40600000000000003</v>
          </cell>
          <cell r="C7">
            <v>0.39300000000000002</v>
          </cell>
          <cell r="Q7">
            <v>0.22500000000000001</v>
          </cell>
        </row>
        <row r="8">
          <cell r="B8">
            <v>0.438</v>
          </cell>
          <cell r="C8">
            <v>0.433</v>
          </cell>
          <cell r="Q8">
            <v>0.23400000000000001</v>
          </cell>
        </row>
        <row r="9">
          <cell r="B9">
            <v>0.46800000000000003</v>
          </cell>
          <cell r="C9">
            <v>0.45800000000000002</v>
          </cell>
          <cell r="Q9">
            <v>0.245</v>
          </cell>
        </row>
        <row r="10">
          <cell r="B10">
            <v>0.49</v>
          </cell>
          <cell r="C10">
            <v>0.47699999999999998</v>
          </cell>
          <cell r="Q10">
            <v>0.253</v>
          </cell>
        </row>
        <row r="11">
          <cell r="B11">
            <v>0.50800000000000001</v>
          </cell>
          <cell r="C11">
            <v>0.502</v>
          </cell>
          <cell r="Q11">
            <v>0.26100000000000001</v>
          </cell>
        </row>
        <row r="12">
          <cell r="B12">
            <v>0.53200000000000003</v>
          </cell>
          <cell r="C12">
            <v>0.52200000000000002</v>
          </cell>
          <cell r="Q12">
            <v>0.26500000000000001</v>
          </cell>
        </row>
        <row r="13">
          <cell r="B13">
            <v>0.55200000000000005</v>
          </cell>
          <cell r="C13">
            <v>0.54500000000000004</v>
          </cell>
          <cell r="Q13">
            <v>0.26900000000000002</v>
          </cell>
        </row>
        <row r="14">
          <cell r="B14">
            <v>0.56999999999999995</v>
          </cell>
          <cell r="C14">
            <v>0.56799999999999995</v>
          </cell>
          <cell r="Q14">
            <v>0.27200000000000002</v>
          </cell>
        </row>
        <row r="15">
          <cell r="B15">
            <v>0.58699999999999997</v>
          </cell>
          <cell r="C15">
            <v>0.57799999999999996</v>
          </cell>
          <cell r="Q15">
            <v>0.27800000000000002</v>
          </cell>
        </row>
        <row r="16">
          <cell r="B16">
            <v>0.60299999999999998</v>
          </cell>
          <cell r="C16">
            <v>0.58399999999999996</v>
          </cell>
          <cell r="Q16">
            <v>0.28199999999999997</v>
          </cell>
        </row>
        <row r="17">
          <cell r="B17">
            <v>0.621</v>
          </cell>
          <cell r="C17">
            <v>0.59699999999999998</v>
          </cell>
          <cell r="Q17">
            <v>0.28499999999999998</v>
          </cell>
        </row>
        <row r="18">
          <cell r="B18">
            <v>0.64100000000000001</v>
          </cell>
          <cell r="C18">
            <v>0.60099999999999998</v>
          </cell>
          <cell r="Q18">
            <v>0.29299999999999998</v>
          </cell>
        </row>
        <row r="19">
          <cell r="B19">
            <v>0.65300000000000002</v>
          </cell>
          <cell r="C19">
            <v>0.61699999999999999</v>
          </cell>
          <cell r="Q19">
            <v>0.30199999999999999</v>
          </cell>
        </row>
        <row r="20">
          <cell r="B20">
            <v>0.66100000000000003</v>
          </cell>
          <cell r="C20">
            <v>0.627</v>
          </cell>
          <cell r="Q20">
            <v>0.311</v>
          </cell>
        </row>
        <row r="21">
          <cell r="B21">
            <v>0.67600000000000005</v>
          </cell>
          <cell r="C21">
            <v>0.63200000000000001</v>
          </cell>
          <cell r="Q21">
            <v>0.317</v>
          </cell>
        </row>
        <row r="22">
          <cell r="B22">
            <v>0.67900000000000005</v>
          </cell>
          <cell r="C22">
            <v>0.64500000000000002</v>
          </cell>
          <cell r="Q22">
            <v>0.32400000000000001</v>
          </cell>
        </row>
        <row r="23">
          <cell r="B23">
            <v>0.69399999999999995</v>
          </cell>
          <cell r="C23">
            <v>0.66400000000000003</v>
          </cell>
          <cell r="Q23">
            <v>0.33300000000000002</v>
          </cell>
        </row>
        <row r="24">
          <cell r="B24">
            <v>0.70899999999999996</v>
          </cell>
          <cell r="C24">
            <v>0.67300000000000004</v>
          </cell>
          <cell r="Q24">
            <v>0.34300000000000003</v>
          </cell>
        </row>
        <row r="25">
          <cell r="B25">
            <v>0.72099999999999997</v>
          </cell>
          <cell r="C25">
            <v>0.68700000000000006</v>
          </cell>
          <cell r="Q25">
            <v>0.35199999999999998</v>
          </cell>
        </row>
        <row r="26">
          <cell r="B26">
            <v>0.72799999999999998</v>
          </cell>
          <cell r="C26">
            <v>0.69599999999999995</v>
          </cell>
          <cell r="Q26">
            <v>0.36099999999999999</v>
          </cell>
        </row>
        <row r="27">
          <cell r="B27">
            <v>0.73599999999999999</v>
          </cell>
          <cell r="C27">
            <v>0.7</v>
          </cell>
          <cell r="Q27">
            <v>0.36899999999999999</v>
          </cell>
        </row>
        <row r="28">
          <cell r="B28">
            <v>0.745</v>
          </cell>
          <cell r="C28">
            <v>0.70699999999999996</v>
          </cell>
          <cell r="Q28">
            <v>0.374</v>
          </cell>
        </row>
        <row r="29">
          <cell r="B29">
            <v>0.749</v>
          </cell>
          <cell r="C29">
            <v>0.71299999999999997</v>
          </cell>
          <cell r="Q29">
            <v>0.38</v>
          </cell>
        </row>
        <row r="30">
          <cell r="B30">
            <v>0.75800000000000001</v>
          </cell>
          <cell r="C30">
            <v>0.72599999999999998</v>
          </cell>
          <cell r="Q30">
            <v>0.39100000000000001</v>
          </cell>
        </row>
        <row r="31">
          <cell r="B31">
            <v>0.76900000000000002</v>
          </cell>
          <cell r="C31">
            <v>0.73</v>
          </cell>
          <cell r="Q31">
            <v>0.39700000000000002</v>
          </cell>
        </row>
        <row r="32">
          <cell r="B32">
            <v>0.77700000000000002</v>
          </cell>
          <cell r="C32">
            <v>0.73899999999999999</v>
          </cell>
          <cell r="Q32">
            <v>0.40500000000000003</v>
          </cell>
        </row>
        <row r="33">
          <cell r="B33">
            <v>0.79100000000000004</v>
          </cell>
          <cell r="C33">
            <v>0.747</v>
          </cell>
          <cell r="Q33">
            <v>0.42</v>
          </cell>
        </row>
        <row r="34">
          <cell r="B34">
            <v>0.79700000000000004</v>
          </cell>
          <cell r="C34">
            <v>0.752</v>
          </cell>
          <cell r="Q34">
            <v>0.42599999999999999</v>
          </cell>
        </row>
        <row r="35">
          <cell r="B35">
            <v>0.80600000000000005</v>
          </cell>
          <cell r="C35">
            <v>0.76300000000000001</v>
          </cell>
          <cell r="Q35">
            <v>0.434</v>
          </cell>
        </row>
        <row r="36">
          <cell r="B36">
            <v>0.81499999999999995</v>
          </cell>
          <cell r="C36">
            <v>0.77300000000000002</v>
          </cell>
          <cell r="Q36">
            <v>0.44</v>
          </cell>
        </row>
        <row r="37">
          <cell r="B37">
            <v>0.82299999999999995</v>
          </cell>
          <cell r="C37">
            <v>0.78400000000000003</v>
          </cell>
          <cell r="Q37">
            <v>0.44900000000000001</v>
          </cell>
        </row>
        <row r="38">
          <cell r="B38">
            <v>0.83599999999999997</v>
          </cell>
          <cell r="C38">
            <v>0.79300000000000004</v>
          </cell>
          <cell r="Q38">
            <v>0.45500000000000002</v>
          </cell>
        </row>
        <row r="39">
          <cell r="B39">
            <v>0.84399999999999997</v>
          </cell>
          <cell r="C39">
            <v>0.79800000000000004</v>
          </cell>
          <cell r="Q39">
            <v>0.46500000000000002</v>
          </cell>
        </row>
        <row r="40">
          <cell r="B40">
            <v>0.85199999999999998</v>
          </cell>
          <cell r="C40">
            <v>0.80200000000000005</v>
          </cell>
          <cell r="Q40">
            <v>0.47199999999999998</v>
          </cell>
        </row>
        <row r="41">
          <cell r="B41">
            <v>0.85499999999999998</v>
          </cell>
          <cell r="C41">
            <v>0.80700000000000005</v>
          </cell>
          <cell r="Q41">
            <v>0.48</v>
          </cell>
        </row>
        <row r="42">
          <cell r="B42">
            <v>0.86699999999999999</v>
          </cell>
          <cell r="C42">
            <v>0.81499999999999995</v>
          </cell>
          <cell r="Q42">
            <v>0.48799999999999999</v>
          </cell>
        </row>
        <row r="43">
          <cell r="B43">
            <v>0.871</v>
          </cell>
          <cell r="C43">
            <v>0.82499999999999996</v>
          </cell>
          <cell r="Q43">
            <v>0.496</v>
          </cell>
        </row>
        <row r="44">
          <cell r="B44">
            <v>0.877</v>
          </cell>
          <cell r="C44">
            <v>0.83499999999999996</v>
          </cell>
          <cell r="Q44">
            <v>0.502</v>
          </cell>
        </row>
        <row r="45">
          <cell r="B45">
            <v>0.89200000000000002</v>
          </cell>
          <cell r="C45">
            <v>0.84599999999999997</v>
          </cell>
          <cell r="Q45">
            <v>0.50900000000000001</v>
          </cell>
        </row>
        <row r="46">
          <cell r="B46">
            <v>0.89700000000000002</v>
          </cell>
          <cell r="C46">
            <v>0.85099999999999998</v>
          </cell>
          <cell r="Q46">
            <v>0.51800000000000002</v>
          </cell>
        </row>
        <row r="47">
          <cell r="B47">
            <v>0.90300000000000002</v>
          </cell>
          <cell r="C47">
            <v>0.86399999999999999</v>
          </cell>
          <cell r="Q47">
            <v>0.52400000000000002</v>
          </cell>
        </row>
        <row r="48">
          <cell r="B48">
            <v>0.91400000000000003</v>
          </cell>
          <cell r="C48">
            <v>0.875</v>
          </cell>
          <cell r="Q48">
            <v>0.53</v>
          </cell>
        </row>
        <row r="49">
          <cell r="B49">
            <v>0.91400000000000003</v>
          </cell>
          <cell r="C49">
            <v>0.88400000000000001</v>
          </cell>
          <cell r="Q49">
            <v>0.53900000000000003</v>
          </cell>
        </row>
        <row r="50">
          <cell r="B50">
            <v>0.92200000000000004</v>
          </cell>
          <cell r="C50">
            <v>0.89</v>
          </cell>
          <cell r="Q50">
            <v>0.54500000000000004</v>
          </cell>
        </row>
        <row r="51">
          <cell r="B51">
            <v>0.92900000000000005</v>
          </cell>
          <cell r="C51">
            <v>0.89900000000000002</v>
          </cell>
          <cell r="Q51">
            <v>0.55700000000000005</v>
          </cell>
        </row>
        <row r="52">
          <cell r="B52">
            <v>0.93100000000000005</v>
          </cell>
          <cell r="C52">
            <v>0.90600000000000003</v>
          </cell>
          <cell r="Q52">
            <v>0.56200000000000006</v>
          </cell>
        </row>
        <row r="53">
          <cell r="B53">
            <v>0.93200000000000005</v>
          </cell>
          <cell r="C53">
            <v>0.91800000000000004</v>
          </cell>
          <cell r="Q53">
            <v>0.56599999999999995</v>
          </cell>
        </row>
        <row r="54">
          <cell r="B54">
            <v>0.94399999999999995</v>
          </cell>
          <cell r="C54">
            <v>0.91500000000000004</v>
          </cell>
          <cell r="Q54">
            <v>0.57099999999999995</v>
          </cell>
        </row>
        <row r="55">
          <cell r="B55">
            <v>0.95299999999999996</v>
          </cell>
          <cell r="C55">
            <v>0.92100000000000004</v>
          </cell>
          <cell r="Q55">
            <v>0.57699999999999996</v>
          </cell>
        </row>
        <row r="56">
          <cell r="B56">
            <v>0.96</v>
          </cell>
          <cell r="C56">
            <v>0.92400000000000004</v>
          </cell>
          <cell r="Q56">
            <v>0.58199999999999996</v>
          </cell>
        </row>
        <row r="57">
          <cell r="B57">
            <v>0.96399999999999997</v>
          </cell>
          <cell r="C57">
            <v>0.93300000000000005</v>
          </cell>
          <cell r="Q57">
            <v>0.58599999999999997</v>
          </cell>
        </row>
        <row r="58">
          <cell r="B58">
            <v>0.97199999999999998</v>
          </cell>
          <cell r="C58">
            <v>0.93700000000000006</v>
          </cell>
          <cell r="Q58">
            <v>0.59</v>
          </cell>
        </row>
        <row r="59">
          <cell r="B59">
            <v>0.97199999999999998</v>
          </cell>
          <cell r="C59">
            <v>0.94099999999999995</v>
          </cell>
          <cell r="Q59">
            <v>0.59599999999999997</v>
          </cell>
        </row>
        <row r="60">
          <cell r="B60">
            <v>0.97499999999999998</v>
          </cell>
          <cell r="C60">
            <v>0.95</v>
          </cell>
          <cell r="Q60">
            <v>0.60199999999999998</v>
          </cell>
        </row>
        <row r="61">
          <cell r="B61">
            <v>0.98699999999999999</v>
          </cell>
          <cell r="C61">
            <v>0.95499999999999996</v>
          </cell>
          <cell r="Q61">
            <v>0.60899999999999999</v>
          </cell>
        </row>
        <row r="62">
          <cell r="B62">
            <v>0.996</v>
          </cell>
          <cell r="C62">
            <v>0.96399999999999997</v>
          </cell>
          <cell r="Q62">
            <v>0.61399999999999999</v>
          </cell>
        </row>
        <row r="63">
          <cell r="B63">
            <v>0.998</v>
          </cell>
          <cell r="C63">
            <v>0.96799999999999997</v>
          </cell>
          <cell r="Q63">
            <v>0.61699999999999999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22739-75C3-4DF2-B146-A0AE346F8334}">
  <dimension ref="A1:C15"/>
  <sheetViews>
    <sheetView tabSelected="1" workbookViewId="0">
      <selection activeCell="N10" sqref="N10"/>
    </sheetView>
  </sheetViews>
  <sheetFormatPr defaultRowHeight="14.4" x14ac:dyDescent="0.3"/>
  <cols>
    <col min="1" max="1" width="27.77734375" customWidth="1"/>
    <col min="2" max="2" width="20.5546875" customWidth="1"/>
    <col min="3" max="3" width="8.88671875" style="15"/>
  </cols>
  <sheetData>
    <row r="1" spans="1:3" x14ac:dyDescent="0.3">
      <c r="A1" s="1" t="s">
        <v>174</v>
      </c>
      <c r="B1" s="1" t="s">
        <v>175</v>
      </c>
      <c r="C1" s="14" t="s">
        <v>176</v>
      </c>
    </row>
    <row r="2" spans="1:3" x14ac:dyDescent="0.3">
      <c r="A2" t="s">
        <v>215</v>
      </c>
      <c r="B2" t="s">
        <v>200</v>
      </c>
      <c r="C2" s="15" t="s">
        <v>216</v>
      </c>
    </row>
    <row r="3" spans="1:3" x14ac:dyDescent="0.3">
      <c r="A3" t="s">
        <v>189</v>
      </c>
      <c r="B3" t="s">
        <v>190</v>
      </c>
      <c r="C3" s="15" t="s">
        <v>191</v>
      </c>
    </row>
    <row r="4" spans="1:3" x14ac:dyDescent="0.3">
      <c r="A4" t="s">
        <v>196</v>
      </c>
      <c r="B4" t="s">
        <v>190</v>
      </c>
      <c r="C4" s="15" t="s">
        <v>197</v>
      </c>
    </row>
    <row r="5" spans="1:3" x14ac:dyDescent="0.3">
      <c r="A5" t="s">
        <v>198</v>
      </c>
      <c r="B5" t="s">
        <v>190</v>
      </c>
      <c r="C5" s="15" t="s">
        <v>199</v>
      </c>
    </row>
    <row r="6" spans="1:3" x14ac:dyDescent="0.3">
      <c r="A6" t="s">
        <v>63</v>
      </c>
      <c r="B6" t="s">
        <v>177</v>
      </c>
      <c r="C6" s="15" t="s">
        <v>178</v>
      </c>
    </row>
    <row r="7" spans="1:3" x14ac:dyDescent="0.3">
      <c r="A7" t="s">
        <v>206</v>
      </c>
      <c r="B7" t="s">
        <v>177</v>
      </c>
      <c r="C7" s="15" t="s">
        <v>179</v>
      </c>
    </row>
    <row r="8" spans="1:3" x14ac:dyDescent="0.3">
      <c r="A8" t="s">
        <v>207</v>
      </c>
      <c r="B8" t="s">
        <v>192</v>
      </c>
      <c r="C8" s="15">
        <v>39685</v>
      </c>
    </row>
    <row r="9" spans="1:3" x14ac:dyDescent="0.3">
      <c r="A9" t="s">
        <v>212</v>
      </c>
      <c r="B9" t="s">
        <v>200</v>
      </c>
      <c r="C9" s="15" t="s">
        <v>213</v>
      </c>
    </row>
    <row r="10" spans="1:3" x14ac:dyDescent="0.3">
      <c r="A10" t="s">
        <v>202</v>
      </c>
      <c r="B10" t="s">
        <v>203</v>
      </c>
      <c r="C10" s="15" t="s">
        <v>204</v>
      </c>
    </row>
    <row r="11" spans="1:3" x14ac:dyDescent="0.3">
      <c r="A11" t="s">
        <v>87</v>
      </c>
      <c r="B11" t="s">
        <v>200</v>
      </c>
      <c r="C11" s="15" t="s">
        <v>214</v>
      </c>
    </row>
    <row r="12" spans="1:3" x14ac:dyDescent="0.3">
      <c r="A12" t="s">
        <v>205</v>
      </c>
      <c r="B12" t="s">
        <v>200</v>
      </c>
      <c r="C12" s="15" t="s">
        <v>201</v>
      </c>
    </row>
    <row r="13" spans="1:3" x14ac:dyDescent="0.3">
      <c r="A13" t="s">
        <v>210</v>
      </c>
      <c r="B13" t="s">
        <v>200</v>
      </c>
      <c r="C13" s="15" t="s">
        <v>211</v>
      </c>
    </row>
    <row r="14" spans="1:3" x14ac:dyDescent="0.3">
      <c r="A14" t="s">
        <v>208</v>
      </c>
      <c r="B14" t="s">
        <v>194</v>
      </c>
      <c r="C14" s="15" t="s">
        <v>209</v>
      </c>
    </row>
    <row r="15" spans="1:3" x14ac:dyDescent="0.3">
      <c r="A15" t="s">
        <v>193</v>
      </c>
      <c r="B15" t="s">
        <v>194</v>
      </c>
      <c r="C15" s="15" t="s">
        <v>195</v>
      </c>
    </row>
  </sheetData>
  <sortState xmlns:xlrd2="http://schemas.microsoft.com/office/spreadsheetml/2017/richdata2" ref="A2:C15">
    <sortCondition ref="A2:A15"/>
  </sortState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B5B57-16E2-4274-9D59-82DEC9F53C83}">
  <dimension ref="A1:DG48"/>
  <sheetViews>
    <sheetView zoomScaleNormal="100" workbookViewId="0">
      <selection activeCell="CQ13" sqref="CQ13"/>
    </sheetView>
  </sheetViews>
  <sheetFormatPr defaultRowHeight="14.4" x14ac:dyDescent="0.3"/>
  <cols>
    <col min="20" max="21" width="9" bestFit="1" customWidth="1"/>
    <col min="22" max="22" width="9" customWidth="1"/>
    <col min="23" max="23" width="10.5546875" bestFit="1" customWidth="1"/>
    <col min="24" max="25" width="9" bestFit="1" customWidth="1"/>
  </cols>
  <sheetData>
    <row r="1" spans="1:111" x14ac:dyDescent="0.3">
      <c r="A1" s="1" t="s">
        <v>85</v>
      </c>
    </row>
    <row r="2" spans="1:111" x14ac:dyDescent="0.3">
      <c r="A2" t="s">
        <v>63</v>
      </c>
      <c r="B2" t="s">
        <v>61</v>
      </c>
      <c r="C2" t="s">
        <v>60</v>
      </c>
      <c r="D2" t="s">
        <v>59</v>
      </c>
      <c r="E2" t="s">
        <v>58</v>
      </c>
      <c r="F2" t="s">
        <v>57</v>
      </c>
      <c r="G2" t="s">
        <v>56</v>
      </c>
      <c r="I2" t="s">
        <v>83</v>
      </c>
      <c r="J2" t="s">
        <v>61</v>
      </c>
      <c r="K2" t="s">
        <v>60</v>
      </c>
      <c r="L2" t="s">
        <v>59</v>
      </c>
      <c r="M2" t="s">
        <v>58</v>
      </c>
      <c r="N2" t="s">
        <v>57</v>
      </c>
      <c r="O2" t="s">
        <v>56</v>
      </c>
      <c r="P2" t="s">
        <v>55</v>
      </c>
      <c r="R2" t="s">
        <v>63</v>
      </c>
      <c r="S2" s="6" t="s">
        <v>61</v>
      </c>
      <c r="T2" s="6" t="s">
        <v>60</v>
      </c>
      <c r="U2" t="s">
        <v>59</v>
      </c>
      <c r="V2" t="s">
        <v>58</v>
      </c>
      <c r="W2" t="s">
        <v>57</v>
      </c>
      <c r="X2" t="s">
        <v>56</v>
      </c>
      <c r="Z2" t="s">
        <v>83</v>
      </c>
      <c r="AA2" s="6" t="s">
        <v>61</v>
      </c>
      <c r="AB2" s="6" t="s">
        <v>60</v>
      </c>
      <c r="AC2" t="s">
        <v>59</v>
      </c>
      <c r="AD2" t="s">
        <v>58</v>
      </c>
      <c r="AE2" t="s">
        <v>57</v>
      </c>
      <c r="AF2" t="s">
        <v>56</v>
      </c>
      <c r="AG2" t="s">
        <v>55</v>
      </c>
      <c r="AI2" t="s">
        <v>63</v>
      </c>
      <c r="AJ2" t="s">
        <v>61</v>
      </c>
      <c r="AK2" t="s">
        <v>60</v>
      </c>
      <c r="AL2" t="s">
        <v>59</v>
      </c>
      <c r="AM2" t="s">
        <v>58</v>
      </c>
      <c r="AN2" t="s">
        <v>57</v>
      </c>
      <c r="AO2" t="s">
        <v>56</v>
      </c>
      <c r="AQ2" t="s">
        <v>83</v>
      </c>
      <c r="AR2" t="s">
        <v>61</v>
      </c>
      <c r="AS2" t="s">
        <v>60</v>
      </c>
      <c r="AT2" t="s">
        <v>59</v>
      </c>
      <c r="AU2" t="s">
        <v>58</v>
      </c>
      <c r="AV2" t="s">
        <v>57</v>
      </c>
      <c r="AW2" t="s">
        <v>56</v>
      </c>
      <c r="AX2" t="s">
        <v>55</v>
      </c>
      <c r="AZ2" t="s">
        <v>63</v>
      </c>
      <c r="BA2" t="s">
        <v>61</v>
      </c>
      <c r="BB2" t="s">
        <v>60</v>
      </c>
      <c r="BC2" t="s">
        <v>59</v>
      </c>
      <c r="BD2" t="s">
        <v>58</v>
      </c>
      <c r="BE2" t="s">
        <v>57</v>
      </c>
      <c r="BF2" t="s">
        <v>56</v>
      </c>
      <c r="BH2" t="s">
        <v>83</v>
      </c>
      <c r="BI2" t="s">
        <v>61</v>
      </c>
      <c r="BJ2" t="s">
        <v>60</v>
      </c>
      <c r="BK2" t="s">
        <v>59</v>
      </c>
      <c r="BL2" t="s">
        <v>58</v>
      </c>
      <c r="BM2" t="s">
        <v>57</v>
      </c>
      <c r="BN2" t="s">
        <v>56</v>
      </c>
      <c r="BO2" t="s">
        <v>55</v>
      </c>
      <c r="BQ2" t="s">
        <v>84</v>
      </c>
      <c r="BR2" t="s">
        <v>61</v>
      </c>
      <c r="BS2" t="s">
        <v>60</v>
      </c>
      <c r="BT2" t="s">
        <v>59</v>
      </c>
      <c r="BU2" t="s">
        <v>58</v>
      </c>
      <c r="BV2" t="s">
        <v>57</v>
      </c>
      <c r="BW2" t="s">
        <v>56</v>
      </c>
      <c r="BY2" t="s">
        <v>83</v>
      </c>
      <c r="BZ2" t="s">
        <v>61</v>
      </c>
      <c r="CA2" t="s">
        <v>60</v>
      </c>
      <c r="CB2" t="s">
        <v>59</v>
      </c>
      <c r="CC2" t="s">
        <v>58</v>
      </c>
      <c r="CD2" t="s">
        <v>57</v>
      </c>
      <c r="CE2" t="s">
        <v>56</v>
      </c>
      <c r="CF2" t="s">
        <v>55</v>
      </c>
      <c r="CI2" t="s">
        <v>7</v>
      </c>
      <c r="CJ2" t="s">
        <v>16</v>
      </c>
      <c r="CK2" t="s">
        <v>54</v>
      </c>
      <c r="CL2" t="s">
        <v>53</v>
      </c>
      <c r="CM2" t="s">
        <v>52</v>
      </c>
      <c r="CN2" t="s">
        <v>51</v>
      </c>
      <c r="CO2" t="s">
        <v>82</v>
      </c>
      <c r="CP2" t="s">
        <v>81</v>
      </c>
      <c r="CQ2" t="s">
        <v>80</v>
      </c>
      <c r="CR2" t="s">
        <v>79</v>
      </c>
      <c r="CS2" t="s">
        <v>78</v>
      </c>
      <c r="CU2" t="s">
        <v>7</v>
      </c>
      <c r="CV2" t="s">
        <v>16</v>
      </c>
      <c r="CW2" t="s">
        <v>54</v>
      </c>
      <c r="CX2" t="s">
        <v>53</v>
      </c>
      <c r="CY2" t="s">
        <v>52</v>
      </c>
      <c r="CZ2" t="s">
        <v>51</v>
      </c>
      <c r="DA2" t="s">
        <v>82</v>
      </c>
      <c r="DB2" t="s">
        <v>81</v>
      </c>
      <c r="DC2" t="s">
        <v>80</v>
      </c>
      <c r="DD2" t="s">
        <v>79</v>
      </c>
      <c r="DE2" t="s">
        <v>78</v>
      </c>
    </row>
    <row r="3" spans="1:111" x14ac:dyDescent="0.3">
      <c r="A3" t="s">
        <v>70</v>
      </c>
      <c r="B3">
        <v>700</v>
      </c>
      <c r="C3" t="s">
        <v>77</v>
      </c>
      <c r="D3">
        <v>2290000</v>
      </c>
      <c r="E3">
        <v>2920000</v>
      </c>
      <c r="F3">
        <v>360</v>
      </c>
      <c r="G3">
        <v>1750</v>
      </c>
      <c r="I3" t="s">
        <v>70</v>
      </c>
      <c r="J3">
        <v>800</v>
      </c>
      <c r="K3" t="s">
        <v>77</v>
      </c>
      <c r="L3">
        <v>36300</v>
      </c>
      <c r="M3">
        <v>119000</v>
      </c>
      <c r="N3">
        <v>360</v>
      </c>
      <c r="O3">
        <v>229</v>
      </c>
      <c r="P3" s="4">
        <f t="shared" ref="P3:P14" si="0">L3/D3</f>
        <v>1.5851528384279476E-2</v>
      </c>
      <c r="Q3" s="4"/>
      <c r="R3" t="s">
        <v>69</v>
      </c>
      <c r="S3" s="2">
        <v>700</v>
      </c>
      <c r="T3" t="s">
        <v>50</v>
      </c>
      <c r="U3" s="2">
        <v>572000</v>
      </c>
      <c r="V3" s="2">
        <v>1380000</v>
      </c>
      <c r="W3" s="2">
        <v>320</v>
      </c>
      <c r="X3" s="2">
        <v>2520</v>
      </c>
      <c r="Y3" s="4"/>
      <c r="Z3" t="s">
        <v>69</v>
      </c>
      <c r="AA3" s="2">
        <v>800</v>
      </c>
      <c r="AB3" t="s">
        <v>50</v>
      </c>
      <c r="AC3" s="2">
        <v>14500</v>
      </c>
      <c r="AD3" s="2">
        <v>75300</v>
      </c>
      <c r="AE3" s="2">
        <v>320</v>
      </c>
      <c r="AF3" s="2">
        <v>190</v>
      </c>
      <c r="AG3" s="4">
        <f t="shared" ref="AG3:AG14" si="1">AC3/U3</f>
        <v>2.5349650349650348E-2</v>
      </c>
      <c r="AH3" s="4"/>
      <c r="AI3" t="s">
        <v>68</v>
      </c>
      <c r="AJ3">
        <v>700</v>
      </c>
      <c r="AK3" t="s">
        <v>50</v>
      </c>
      <c r="AL3">
        <v>140000</v>
      </c>
      <c r="AM3">
        <v>3770000</v>
      </c>
      <c r="AN3">
        <v>225</v>
      </c>
      <c r="AO3">
        <v>16100</v>
      </c>
      <c r="AQ3" t="s">
        <v>68</v>
      </c>
      <c r="AR3">
        <v>800</v>
      </c>
      <c r="AS3" t="s">
        <v>50</v>
      </c>
      <c r="AT3">
        <v>73600</v>
      </c>
      <c r="AU3">
        <v>2430000</v>
      </c>
      <c r="AV3">
        <v>225</v>
      </c>
      <c r="AW3">
        <v>10500</v>
      </c>
      <c r="AX3" s="4">
        <f t="shared" ref="AX3:AX14" si="2">AT3/AL3</f>
        <v>0.52571428571428569</v>
      </c>
      <c r="AY3" s="4"/>
      <c r="AZ3" t="s">
        <v>67</v>
      </c>
      <c r="BA3">
        <v>700</v>
      </c>
      <c r="BB3" t="s">
        <v>50</v>
      </c>
      <c r="BC3">
        <v>2450000</v>
      </c>
      <c r="BD3">
        <v>3650000</v>
      </c>
      <c r="BE3">
        <v>308</v>
      </c>
      <c r="BF3">
        <v>3900</v>
      </c>
      <c r="BH3" t="s">
        <v>67</v>
      </c>
      <c r="BI3">
        <v>800</v>
      </c>
      <c r="BJ3" t="s">
        <v>50</v>
      </c>
      <c r="BK3">
        <v>178000</v>
      </c>
      <c r="BL3">
        <v>3010000</v>
      </c>
      <c r="BM3">
        <v>308</v>
      </c>
      <c r="BN3">
        <v>9200</v>
      </c>
      <c r="BO3" s="4">
        <f t="shared" ref="BO3:BO14" si="3">BK3/BC3</f>
        <v>7.2653061224489793E-2</v>
      </c>
      <c r="BQ3" t="s">
        <v>65</v>
      </c>
      <c r="BR3">
        <v>700</v>
      </c>
      <c r="BS3" t="s">
        <v>77</v>
      </c>
      <c r="BT3">
        <v>399000</v>
      </c>
      <c r="BU3">
        <v>1430000</v>
      </c>
      <c r="BV3">
        <v>408</v>
      </c>
      <c r="BW3">
        <v>2530</v>
      </c>
      <c r="BY3" t="s">
        <v>65</v>
      </c>
      <c r="BZ3">
        <v>800</v>
      </c>
      <c r="CA3" t="s">
        <v>77</v>
      </c>
      <c r="CB3">
        <v>3490</v>
      </c>
      <c r="CC3">
        <v>59800</v>
      </c>
      <c r="CD3">
        <v>408</v>
      </c>
      <c r="CE3">
        <v>138</v>
      </c>
      <c r="CF3" s="4">
        <f t="shared" ref="CF3:CF18" si="4">CB3/BT3</f>
        <v>8.7468671679197998E-3</v>
      </c>
      <c r="CH3" t="s">
        <v>49</v>
      </c>
      <c r="CI3" s="4">
        <f t="shared" ref="CI3:CI8" si="5">P3</f>
        <v>1.5851528384279476E-2</v>
      </c>
      <c r="CJ3" s="4">
        <f t="shared" ref="CJ3:CJ8" si="6">P9</f>
        <v>1.7517241379310346E-2</v>
      </c>
      <c r="CK3" s="4">
        <f t="shared" ref="CK3:CK8" si="7">AG3</f>
        <v>2.5349650349650348E-2</v>
      </c>
      <c r="CL3" s="4">
        <f t="shared" ref="CL3:CL8" si="8">AG9</f>
        <v>2.083969465648855E-2</v>
      </c>
      <c r="CM3" s="4">
        <f>AX3</f>
        <v>0.52571428571428569</v>
      </c>
      <c r="CN3" s="4">
        <f>AX13</f>
        <v>0.38907849829351537</v>
      </c>
      <c r="CO3" s="4">
        <f t="shared" ref="CO3:CO8" si="9">BO3</f>
        <v>7.2653061224489793E-2</v>
      </c>
      <c r="CP3" s="4">
        <f>BO14</f>
        <v>9.7925311203319501E-2</v>
      </c>
      <c r="CQ3" s="4">
        <f t="shared" ref="CQ3:CQ8" si="10">CF3</f>
        <v>8.7468671679197998E-3</v>
      </c>
      <c r="CR3" s="4">
        <f>CF13</f>
        <v>2.7416666666666666E-2</v>
      </c>
      <c r="CS3" s="5"/>
      <c r="CU3" s="4">
        <f t="shared" ref="CU3:DB7" si="11">((CI3-MIN(CI$3:CI$8))/MAX(CI$3:CI$8)*20+1)</f>
        <v>1</v>
      </c>
      <c r="CV3" s="4">
        <f t="shared" si="11"/>
        <v>1</v>
      </c>
      <c r="CW3" s="4">
        <f t="shared" si="11"/>
        <v>1</v>
      </c>
      <c r="CX3" s="4">
        <f t="shared" si="11"/>
        <v>1</v>
      </c>
      <c r="CY3" s="4">
        <f t="shared" si="11"/>
        <v>1</v>
      </c>
      <c r="CZ3" s="4">
        <f t="shared" si="11"/>
        <v>1</v>
      </c>
      <c r="DA3" s="4">
        <f t="shared" si="11"/>
        <v>1</v>
      </c>
      <c r="DB3" s="4">
        <f t="shared" si="11"/>
        <v>1</v>
      </c>
      <c r="DC3" s="4">
        <f t="shared" ref="DC3:DD8" si="12">((CQ3-MIN($CQ$3:$CS$8))/MAX($CQ$3:$CS$8)*20+1)</f>
        <v>1</v>
      </c>
      <c r="DD3" s="4">
        <f t="shared" si="12"/>
        <v>1.2113801027993714</v>
      </c>
    </row>
    <row r="4" spans="1:111" x14ac:dyDescent="0.3">
      <c r="A4" t="s">
        <v>70</v>
      </c>
      <c r="B4">
        <v>700</v>
      </c>
      <c r="C4" t="s">
        <v>76</v>
      </c>
      <c r="D4">
        <v>2050000</v>
      </c>
      <c r="E4">
        <v>2900000</v>
      </c>
      <c r="F4">
        <v>360</v>
      </c>
      <c r="G4">
        <v>2390</v>
      </c>
      <c r="I4" t="s">
        <v>70</v>
      </c>
      <c r="J4">
        <v>800</v>
      </c>
      <c r="K4" t="s">
        <v>76</v>
      </c>
      <c r="L4">
        <v>439000</v>
      </c>
      <c r="M4">
        <v>518000</v>
      </c>
      <c r="N4">
        <v>360</v>
      </c>
      <c r="O4">
        <v>218</v>
      </c>
      <c r="P4" s="4">
        <f t="shared" si="0"/>
        <v>0.21414634146341463</v>
      </c>
      <c r="Q4" s="4"/>
      <c r="R4" t="s">
        <v>69</v>
      </c>
      <c r="S4" s="2">
        <v>700</v>
      </c>
      <c r="T4" t="s">
        <v>48</v>
      </c>
      <c r="U4" s="2">
        <v>363000</v>
      </c>
      <c r="V4" s="2">
        <v>981000</v>
      </c>
      <c r="W4" s="2">
        <v>230</v>
      </c>
      <c r="X4" s="2">
        <v>2680</v>
      </c>
      <c r="Y4" s="4"/>
      <c r="Z4" t="s">
        <v>69</v>
      </c>
      <c r="AA4" s="2">
        <v>800</v>
      </c>
      <c r="AB4" t="s">
        <v>48</v>
      </c>
      <c r="AC4" s="2">
        <v>13900</v>
      </c>
      <c r="AD4" s="2">
        <v>57000</v>
      </c>
      <c r="AE4" s="2">
        <v>230</v>
      </c>
      <c r="AF4" s="2">
        <v>187</v>
      </c>
      <c r="AG4" s="4">
        <f t="shared" si="1"/>
        <v>3.8292011019283749E-2</v>
      </c>
      <c r="AH4" s="4"/>
      <c r="AI4" t="s">
        <v>68</v>
      </c>
      <c r="AJ4">
        <v>700</v>
      </c>
      <c r="AK4" t="s">
        <v>48</v>
      </c>
      <c r="AL4">
        <v>297000</v>
      </c>
      <c r="AM4">
        <v>5430000</v>
      </c>
      <c r="AN4">
        <v>320</v>
      </c>
      <c r="AO4">
        <v>16000</v>
      </c>
      <c r="AQ4" t="s">
        <v>68</v>
      </c>
      <c r="AR4">
        <v>800</v>
      </c>
      <c r="AS4" t="s">
        <v>48</v>
      </c>
      <c r="AT4">
        <v>182000</v>
      </c>
      <c r="AU4">
        <v>3370000</v>
      </c>
      <c r="AV4">
        <v>320</v>
      </c>
      <c r="AW4">
        <v>9950</v>
      </c>
      <c r="AX4" s="4">
        <f t="shared" si="2"/>
        <v>0.61279461279461278</v>
      </c>
      <c r="AY4" s="4"/>
      <c r="AZ4" t="s">
        <v>67</v>
      </c>
      <c r="BA4">
        <v>700</v>
      </c>
      <c r="BB4" t="s">
        <v>48</v>
      </c>
      <c r="BC4">
        <v>3300000</v>
      </c>
      <c r="BD4">
        <v>5440000</v>
      </c>
      <c r="BE4">
        <v>490</v>
      </c>
      <c r="BF4">
        <v>4380</v>
      </c>
      <c r="BH4" t="s">
        <v>67</v>
      </c>
      <c r="BI4">
        <v>800</v>
      </c>
      <c r="BJ4" t="s">
        <v>48</v>
      </c>
      <c r="BK4">
        <v>481000</v>
      </c>
      <c r="BL4">
        <v>5290000</v>
      </c>
      <c r="BM4">
        <v>490</v>
      </c>
      <c r="BN4">
        <v>9820</v>
      </c>
      <c r="BO4" s="4">
        <f t="shared" si="3"/>
        <v>0.14575757575757575</v>
      </c>
      <c r="BQ4" t="s">
        <v>65</v>
      </c>
      <c r="BR4">
        <v>700</v>
      </c>
      <c r="BS4" t="s">
        <v>76</v>
      </c>
      <c r="BT4">
        <v>512000</v>
      </c>
      <c r="BU4">
        <v>1360000</v>
      </c>
      <c r="BV4">
        <v>304</v>
      </c>
      <c r="BW4">
        <v>2770</v>
      </c>
      <c r="BY4" t="s">
        <v>65</v>
      </c>
      <c r="BZ4">
        <v>800</v>
      </c>
      <c r="CA4" t="s">
        <v>76</v>
      </c>
      <c r="CB4">
        <v>5280</v>
      </c>
      <c r="CC4">
        <v>51200</v>
      </c>
      <c r="CD4">
        <v>304</v>
      </c>
      <c r="CE4">
        <v>151</v>
      </c>
      <c r="CF4" s="4">
        <f t="shared" si="4"/>
        <v>1.03125E-2</v>
      </c>
      <c r="CH4" t="s">
        <v>47</v>
      </c>
      <c r="CI4" s="4">
        <f t="shared" si="5"/>
        <v>0.21414634146341463</v>
      </c>
      <c r="CJ4" s="4">
        <f t="shared" si="6"/>
        <v>0.11021897810218978</v>
      </c>
      <c r="CK4" s="4">
        <f t="shared" si="7"/>
        <v>3.8292011019283749E-2</v>
      </c>
      <c r="CL4" s="4">
        <f t="shared" si="8"/>
        <v>4.8571428571428571E-2</v>
      </c>
      <c r="CM4" s="4">
        <f>AX4</f>
        <v>0.61279461279461278</v>
      </c>
      <c r="CN4" s="4">
        <f>AX14</f>
        <v>0.84495412844036699</v>
      </c>
      <c r="CO4" s="4">
        <f t="shared" si="9"/>
        <v>0.14575757575757575</v>
      </c>
      <c r="CP4" s="4">
        <f>BO13</f>
        <v>0.15223097112860892</v>
      </c>
      <c r="CQ4" s="4">
        <f t="shared" si="10"/>
        <v>1.03125E-2</v>
      </c>
      <c r="CR4" s="4">
        <f>CF14</f>
        <v>1.5093167701863353E-2</v>
      </c>
      <c r="CS4" s="4"/>
      <c r="CU4" s="4">
        <f t="shared" si="11"/>
        <v>3.5610489965079526</v>
      </c>
      <c r="CV4" s="4">
        <f t="shared" si="11"/>
        <v>2.2481410303864813</v>
      </c>
      <c r="CW4" s="4">
        <f t="shared" si="11"/>
        <v>1.7127676890522743</v>
      </c>
      <c r="CX4" s="4">
        <f t="shared" si="11"/>
        <v>2.9890347083819049</v>
      </c>
      <c r="CY4" s="4">
        <f t="shared" si="11"/>
        <v>2.289210764311707</v>
      </c>
      <c r="CZ4" s="4">
        <f t="shared" si="11"/>
        <v>7.5964540245781444</v>
      </c>
      <c r="DA4" s="4">
        <f t="shared" si="11"/>
        <v>8.0959638801063871</v>
      </c>
      <c r="DB4" s="4">
        <f t="shared" si="11"/>
        <v>5.958342862743816</v>
      </c>
      <c r="DC4" s="4">
        <f t="shared" si="12"/>
        <v>1.0177261479971114</v>
      </c>
      <c r="DD4" s="4">
        <f t="shared" si="12"/>
        <v>1.0718530297741407</v>
      </c>
    </row>
    <row r="5" spans="1:111" x14ac:dyDescent="0.3">
      <c r="A5" t="s">
        <v>70</v>
      </c>
      <c r="B5">
        <v>700</v>
      </c>
      <c r="C5" t="s">
        <v>75</v>
      </c>
      <c r="D5">
        <v>1900000</v>
      </c>
      <c r="E5">
        <v>3110000</v>
      </c>
      <c r="F5">
        <v>299</v>
      </c>
      <c r="G5">
        <v>4050</v>
      </c>
      <c r="I5" t="s">
        <v>70</v>
      </c>
      <c r="J5">
        <v>800</v>
      </c>
      <c r="K5" t="s">
        <v>75</v>
      </c>
      <c r="L5">
        <v>368000</v>
      </c>
      <c r="M5">
        <v>440000</v>
      </c>
      <c r="N5">
        <v>299</v>
      </c>
      <c r="O5">
        <v>239</v>
      </c>
      <c r="P5" s="4">
        <f t="shared" si="0"/>
        <v>0.19368421052631579</v>
      </c>
      <c r="Q5" s="4"/>
      <c r="R5" t="s">
        <v>69</v>
      </c>
      <c r="S5" s="2">
        <v>700</v>
      </c>
      <c r="T5" t="s">
        <v>46</v>
      </c>
      <c r="U5" s="2">
        <v>1290000</v>
      </c>
      <c r="V5" s="2">
        <v>2480000</v>
      </c>
      <c r="W5" s="2">
        <v>250</v>
      </c>
      <c r="X5" s="2">
        <v>4780</v>
      </c>
      <c r="Y5" s="4"/>
      <c r="Z5" t="s">
        <v>69</v>
      </c>
      <c r="AA5" s="2">
        <v>800</v>
      </c>
      <c r="AB5" t="s">
        <v>46</v>
      </c>
      <c r="AC5" s="2">
        <v>105000</v>
      </c>
      <c r="AD5" s="2">
        <v>157000</v>
      </c>
      <c r="AE5" s="2">
        <v>250</v>
      </c>
      <c r="AF5" s="2">
        <v>206</v>
      </c>
      <c r="AG5" s="4">
        <f t="shared" si="1"/>
        <v>8.1395348837209308E-2</v>
      </c>
      <c r="AH5" s="4"/>
      <c r="AI5" t="s">
        <v>68</v>
      </c>
      <c r="AJ5">
        <v>700</v>
      </c>
      <c r="AK5" t="s">
        <v>46</v>
      </c>
      <c r="AL5">
        <v>357000</v>
      </c>
      <c r="AM5">
        <v>3680000</v>
      </c>
      <c r="AN5">
        <v>207</v>
      </c>
      <c r="AO5">
        <v>16100</v>
      </c>
      <c r="AQ5" t="s">
        <v>68</v>
      </c>
      <c r="AR5">
        <v>800</v>
      </c>
      <c r="AS5" t="s">
        <v>46</v>
      </c>
      <c r="AT5">
        <v>206000</v>
      </c>
      <c r="AU5">
        <v>2180000</v>
      </c>
      <c r="AV5">
        <v>207</v>
      </c>
      <c r="AW5">
        <v>9510</v>
      </c>
      <c r="AX5" s="4">
        <f t="shared" si="2"/>
        <v>0.57703081232492992</v>
      </c>
      <c r="AY5" s="4"/>
      <c r="AZ5" t="s">
        <v>67</v>
      </c>
      <c r="BA5">
        <v>700</v>
      </c>
      <c r="BB5" t="s">
        <v>46</v>
      </c>
      <c r="BC5">
        <v>3840000</v>
      </c>
      <c r="BD5">
        <v>5890000</v>
      </c>
      <c r="BE5">
        <v>345</v>
      </c>
      <c r="BF5">
        <v>5950</v>
      </c>
      <c r="BH5" t="s">
        <v>67</v>
      </c>
      <c r="BI5">
        <v>800</v>
      </c>
      <c r="BJ5" t="s">
        <v>46</v>
      </c>
      <c r="BK5">
        <v>524000</v>
      </c>
      <c r="BL5">
        <v>3910000</v>
      </c>
      <c r="BM5">
        <v>345</v>
      </c>
      <c r="BN5">
        <v>9820</v>
      </c>
      <c r="BO5" s="4">
        <f t="shared" si="3"/>
        <v>0.13645833333333332</v>
      </c>
      <c r="BQ5" t="s">
        <v>65</v>
      </c>
      <c r="BR5">
        <v>700</v>
      </c>
      <c r="BS5" t="s">
        <v>75</v>
      </c>
      <c r="BT5">
        <v>4440000</v>
      </c>
      <c r="BU5">
        <v>7320000</v>
      </c>
      <c r="BV5">
        <v>783</v>
      </c>
      <c r="BW5">
        <v>3680</v>
      </c>
      <c r="BY5" t="s">
        <v>65</v>
      </c>
      <c r="BZ5">
        <v>800</v>
      </c>
      <c r="CA5" t="s">
        <v>75</v>
      </c>
      <c r="CB5">
        <v>1130000</v>
      </c>
      <c r="CC5">
        <v>1270000</v>
      </c>
      <c r="CD5">
        <v>783</v>
      </c>
      <c r="CE5">
        <v>178</v>
      </c>
      <c r="CF5" s="4">
        <f t="shared" si="4"/>
        <v>0.25450450450450451</v>
      </c>
      <c r="CH5" t="s">
        <v>45</v>
      </c>
      <c r="CI5" s="4">
        <f t="shared" si="5"/>
        <v>0.19368421052631579</v>
      </c>
      <c r="CJ5" s="4">
        <f t="shared" si="6"/>
        <v>0.43883495145631068</v>
      </c>
      <c r="CK5" s="4">
        <f t="shared" si="7"/>
        <v>8.1395348837209308E-2</v>
      </c>
      <c r="CL5" s="4">
        <f t="shared" si="8"/>
        <v>4.785276073619632E-2</v>
      </c>
      <c r="CM5" s="4">
        <f>AX5</f>
        <v>0.57703081232492992</v>
      </c>
      <c r="CN5" s="4">
        <f>AX11</f>
        <v>0.42933810375670839</v>
      </c>
      <c r="CO5" s="4">
        <f t="shared" si="9"/>
        <v>0.13645833333333332</v>
      </c>
      <c r="CP5" s="4">
        <f>BO12</f>
        <v>0.17210031347962382</v>
      </c>
      <c r="CQ5" s="4">
        <f t="shared" si="10"/>
        <v>0.25450450450450451</v>
      </c>
      <c r="CR5" s="4">
        <f>CF9</f>
        <v>0.26525198938992045</v>
      </c>
      <c r="CS5" s="4">
        <f>CF15</f>
        <v>0.23238770685579196</v>
      </c>
      <c r="CU5" s="4">
        <f t="shared" si="11"/>
        <v>3.2967731988250457</v>
      </c>
      <c r="CV5" s="4">
        <f t="shared" si="11"/>
        <v>6.6726436781609202</v>
      </c>
      <c r="CW5" s="4">
        <f t="shared" si="11"/>
        <v>4.0865746993148413</v>
      </c>
      <c r="CX5" s="4">
        <f t="shared" si="11"/>
        <v>2.9374888774411092</v>
      </c>
      <c r="CY5" s="4">
        <f t="shared" si="11"/>
        <v>1.7597332338049618</v>
      </c>
      <c r="CZ5" s="4">
        <f t="shared" si="11"/>
        <v>1.5825506320661609</v>
      </c>
      <c r="DA5" s="4">
        <f t="shared" si="11"/>
        <v>7.1933234785356674</v>
      </c>
      <c r="DB5" s="4">
        <f t="shared" si="11"/>
        <v>7.7725002078364813</v>
      </c>
      <c r="DC5" s="4">
        <f t="shared" si="12"/>
        <v>3.7824763006921795</v>
      </c>
      <c r="DD5" s="4">
        <f t="shared" si="12"/>
        <v>3.9041596888863803</v>
      </c>
      <c r="DE5" s="4">
        <f>((CS5-MIN($CQ$3:$CS$8))/MAX($CQ$3:$CS$8)*20+1)</f>
        <v>3.5320691679915015</v>
      </c>
    </row>
    <row r="6" spans="1:111" x14ac:dyDescent="0.3">
      <c r="A6" t="s">
        <v>70</v>
      </c>
      <c r="B6">
        <v>700</v>
      </c>
      <c r="C6" t="s">
        <v>74</v>
      </c>
      <c r="D6">
        <v>2060000</v>
      </c>
      <c r="E6">
        <v>3950000</v>
      </c>
      <c r="F6">
        <v>338</v>
      </c>
      <c r="G6">
        <v>5600</v>
      </c>
      <c r="I6" t="s">
        <v>70</v>
      </c>
      <c r="J6">
        <v>800</v>
      </c>
      <c r="K6" t="s">
        <v>74</v>
      </c>
      <c r="L6">
        <v>3190000</v>
      </c>
      <c r="M6">
        <v>3290000</v>
      </c>
      <c r="N6">
        <v>338</v>
      </c>
      <c r="O6">
        <v>311</v>
      </c>
      <c r="P6" s="4">
        <f t="shared" si="0"/>
        <v>1.5485436893203883</v>
      </c>
      <c r="Q6" s="4"/>
      <c r="R6" t="s">
        <v>69</v>
      </c>
      <c r="S6" s="2">
        <v>700</v>
      </c>
      <c r="T6" t="s">
        <v>44</v>
      </c>
      <c r="U6" s="2">
        <v>1520000</v>
      </c>
      <c r="V6" s="2">
        <v>3110000</v>
      </c>
      <c r="W6" s="2">
        <v>240</v>
      </c>
      <c r="X6" s="2">
        <v>6640</v>
      </c>
      <c r="Y6" s="4"/>
      <c r="Z6" t="s">
        <v>69</v>
      </c>
      <c r="AA6" s="2">
        <v>800</v>
      </c>
      <c r="AB6" t="s">
        <v>44</v>
      </c>
      <c r="AC6" s="2">
        <v>552000</v>
      </c>
      <c r="AD6" s="2">
        <v>605000</v>
      </c>
      <c r="AE6" s="2">
        <v>240</v>
      </c>
      <c r="AF6" s="2">
        <v>223</v>
      </c>
      <c r="AG6" s="4">
        <f t="shared" si="1"/>
        <v>0.36315789473684212</v>
      </c>
      <c r="AH6" s="4"/>
      <c r="AI6" t="s">
        <v>68</v>
      </c>
      <c r="AJ6">
        <v>700</v>
      </c>
      <c r="AK6" t="s">
        <v>44</v>
      </c>
      <c r="AL6">
        <v>550000</v>
      </c>
      <c r="AM6">
        <v>3330000</v>
      </c>
      <c r="AN6">
        <v>171</v>
      </c>
      <c r="AO6">
        <v>16300</v>
      </c>
      <c r="AQ6" t="s">
        <v>68</v>
      </c>
      <c r="AR6">
        <v>800</v>
      </c>
      <c r="AS6" t="s">
        <v>44</v>
      </c>
      <c r="AT6">
        <v>743000</v>
      </c>
      <c r="AU6">
        <v>2360000</v>
      </c>
      <c r="AV6">
        <v>171</v>
      </c>
      <c r="AW6">
        <v>9450</v>
      </c>
      <c r="AX6" s="4">
        <f t="shared" si="2"/>
        <v>1.3509090909090908</v>
      </c>
      <c r="AY6" s="4"/>
      <c r="AZ6" t="s">
        <v>67</v>
      </c>
      <c r="BA6">
        <v>700</v>
      </c>
      <c r="BB6" t="s">
        <v>44</v>
      </c>
      <c r="BC6">
        <v>3970000</v>
      </c>
      <c r="BD6">
        <v>6380000</v>
      </c>
      <c r="BE6">
        <v>360</v>
      </c>
      <c r="BF6">
        <v>6680</v>
      </c>
      <c r="BH6" t="s">
        <v>67</v>
      </c>
      <c r="BI6">
        <v>800</v>
      </c>
      <c r="BJ6" t="s">
        <v>44</v>
      </c>
      <c r="BK6">
        <v>818000</v>
      </c>
      <c r="BL6">
        <v>4230000</v>
      </c>
      <c r="BM6">
        <v>360</v>
      </c>
      <c r="BN6">
        <v>9480</v>
      </c>
      <c r="BO6" s="4">
        <f t="shared" si="3"/>
        <v>0.20604534005037783</v>
      </c>
      <c r="BQ6" t="s">
        <v>65</v>
      </c>
      <c r="BR6">
        <v>700</v>
      </c>
      <c r="BS6" t="s">
        <v>74</v>
      </c>
      <c r="BT6">
        <v>3340000</v>
      </c>
      <c r="BU6">
        <v>7160000</v>
      </c>
      <c r="BV6">
        <v>675</v>
      </c>
      <c r="BW6">
        <v>5660</v>
      </c>
      <c r="BY6" t="s">
        <v>65</v>
      </c>
      <c r="BZ6">
        <v>800</v>
      </c>
      <c r="CA6" t="s">
        <v>74</v>
      </c>
      <c r="CB6">
        <v>5900000</v>
      </c>
      <c r="CC6">
        <v>6110000</v>
      </c>
      <c r="CD6">
        <v>675</v>
      </c>
      <c r="CE6">
        <v>319</v>
      </c>
      <c r="CF6" s="4">
        <f t="shared" si="4"/>
        <v>1.7664670658682635</v>
      </c>
      <c r="CH6" t="s">
        <v>43</v>
      </c>
      <c r="CI6" s="4">
        <f t="shared" si="5"/>
        <v>1.5485436893203883</v>
      </c>
      <c r="CJ6" s="4">
        <f t="shared" si="6"/>
        <v>1.4854368932038835</v>
      </c>
      <c r="CK6" s="4">
        <f t="shared" si="7"/>
        <v>0.36315789473684212</v>
      </c>
      <c r="CL6" s="4">
        <f t="shared" si="8"/>
        <v>0.27884615384615385</v>
      </c>
      <c r="CM6" s="4">
        <f>AX6</f>
        <v>1.3509090909090908</v>
      </c>
      <c r="CN6" s="4">
        <f>AX12</f>
        <v>0.93871866295264628</v>
      </c>
      <c r="CO6" s="4">
        <f t="shared" si="9"/>
        <v>0.20604534005037783</v>
      </c>
      <c r="CP6" s="4">
        <f>BO11</f>
        <v>0.21904761904761905</v>
      </c>
      <c r="CQ6" s="4">
        <f t="shared" si="10"/>
        <v>1.7664670658682635</v>
      </c>
      <c r="CR6" s="4">
        <f>CF10</f>
        <v>0.68711656441717794</v>
      </c>
      <c r="CS6" s="4">
        <f>CF16</f>
        <v>0.87254901960784315</v>
      </c>
      <c r="CU6" s="4">
        <f t="shared" si="11"/>
        <v>20.795271796416202</v>
      </c>
      <c r="CV6" s="4">
        <f t="shared" si="11"/>
        <v>20.764146946134776</v>
      </c>
      <c r="CW6" s="4">
        <f t="shared" si="11"/>
        <v>19.603932299584475</v>
      </c>
      <c r="CX6" s="4">
        <f t="shared" si="11"/>
        <v>19.505290866017372</v>
      </c>
      <c r="CY6" s="4">
        <f t="shared" si="11"/>
        <v>13.216881368967506</v>
      </c>
      <c r="CZ6" s="4">
        <f t="shared" si="11"/>
        <v>8.9532131934044727</v>
      </c>
      <c r="DA6" s="4">
        <f t="shared" si="11"/>
        <v>13.947856893368597</v>
      </c>
      <c r="DB6" s="4">
        <f t="shared" si="11"/>
        <v>12.058993324914306</v>
      </c>
      <c r="DC6" s="4">
        <f t="shared" si="12"/>
        <v>20.90096767342084</v>
      </c>
      <c r="DD6" s="4">
        <f t="shared" si="12"/>
        <v>8.6805247078390586</v>
      </c>
      <c r="DE6" s="4">
        <f>((CS6-MIN($CQ$3:$CS$8))/MAX($CQ$3:$CS$8)*20+1)</f>
        <v>10.779997251353707</v>
      </c>
    </row>
    <row r="7" spans="1:111" x14ac:dyDescent="0.3">
      <c r="A7" t="s">
        <v>70</v>
      </c>
      <c r="B7">
        <v>700</v>
      </c>
      <c r="C7" t="s">
        <v>73</v>
      </c>
      <c r="D7">
        <v>1790000</v>
      </c>
      <c r="E7">
        <v>3060000</v>
      </c>
      <c r="F7">
        <v>250</v>
      </c>
      <c r="G7">
        <v>5100</v>
      </c>
      <c r="I7" t="s">
        <v>70</v>
      </c>
      <c r="J7">
        <v>800</v>
      </c>
      <c r="K7" t="s">
        <v>73</v>
      </c>
      <c r="L7">
        <v>596000</v>
      </c>
      <c r="M7">
        <v>658000</v>
      </c>
      <c r="N7">
        <v>250</v>
      </c>
      <c r="O7">
        <v>245</v>
      </c>
      <c r="P7" s="4">
        <f t="shared" si="0"/>
        <v>0.33296089385474859</v>
      </c>
      <c r="Q7" s="4"/>
      <c r="R7" t="s">
        <v>69</v>
      </c>
      <c r="S7" s="2">
        <v>700</v>
      </c>
      <c r="T7" t="s">
        <v>42</v>
      </c>
      <c r="U7" s="2">
        <v>1190000</v>
      </c>
      <c r="V7" s="2">
        <v>2210000</v>
      </c>
      <c r="W7" s="2">
        <v>220</v>
      </c>
      <c r="X7" s="2">
        <v>4650</v>
      </c>
      <c r="Y7" s="4"/>
      <c r="Z7" t="s">
        <v>69</v>
      </c>
      <c r="AA7" s="2">
        <v>800</v>
      </c>
      <c r="AB7" t="s">
        <v>42</v>
      </c>
      <c r="AC7" s="2">
        <v>118000</v>
      </c>
      <c r="AD7" s="2">
        <v>162000</v>
      </c>
      <c r="AE7" s="2">
        <v>220</v>
      </c>
      <c r="AF7" s="2">
        <v>203</v>
      </c>
      <c r="AG7" s="4">
        <f t="shared" si="1"/>
        <v>9.9159663865546213E-2</v>
      </c>
      <c r="AH7" s="4"/>
      <c r="AI7" t="s">
        <v>68</v>
      </c>
      <c r="AJ7">
        <v>700</v>
      </c>
      <c r="AK7" t="s">
        <v>42</v>
      </c>
      <c r="AL7">
        <v>576000</v>
      </c>
      <c r="AM7">
        <v>3810000</v>
      </c>
      <c r="AN7">
        <v>210</v>
      </c>
      <c r="AO7">
        <v>15400</v>
      </c>
      <c r="AQ7" t="s">
        <v>68</v>
      </c>
      <c r="AR7">
        <v>800</v>
      </c>
      <c r="AS7" t="s">
        <v>42</v>
      </c>
      <c r="AT7">
        <v>350000</v>
      </c>
      <c r="AU7">
        <v>2230000</v>
      </c>
      <c r="AV7">
        <v>210</v>
      </c>
      <c r="AW7">
        <v>8980</v>
      </c>
      <c r="AX7" s="4">
        <f t="shared" si="2"/>
        <v>0.60763888888888884</v>
      </c>
      <c r="AY7" s="4"/>
      <c r="AZ7" t="s">
        <v>67</v>
      </c>
      <c r="BA7">
        <v>700</v>
      </c>
      <c r="BB7" t="s">
        <v>42</v>
      </c>
      <c r="BC7">
        <v>4070000</v>
      </c>
      <c r="BD7">
        <v>6310000</v>
      </c>
      <c r="BE7">
        <v>375</v>
      </c>
      <c r="BF7">
        <v>5990</v>
      </c>
      <c r="BH7" t="s">
        <v>67</v>
      </c>
      <c r="BI7">
        <v>800</v>
      </c>
      <c r="BJ7" t="s">
        <v>42</v>
      </c>
      <c r="BK7">
        <v>573000</v>
      </c>
      <c r="BL7">
        <v>4110000</v>
      </c>
      <c r="BM7">
        <v>375</v>
      </c>
      <c r="BN7">
        <v>9440</v>
      </c>
      <c r="BO7" s="4">
        <f t="shared" si="3"/>
        <v>0.14078624078624077</v>
      </c>
      <c r="BQ7" t="s">
        <v>65</v>
      </c>
      <c r="BR7">
        <v>700</v>
      </c>
      <c r="BS7" t="s">
        <v>73</v>
      </c>
      <c r="BT7">
        <v>3130000</v>
      </c>
      <c r="BU7">
        <v>5620000</v>
      </c>
      <c r="BV7">
        <v>609</v>
      </c>
      <c r="BW7">
        <v>4100</v>
      </c>
      <c r="BY7" t="s">
        <v>65</v>
      </c>
      <c r="BZ7">
        <v>800</v>
      </c>
      <c r="CA7" t="s">
        <v>73</v>
      </c>
      <c r="CB7">
        <v>680000</v>
      </c>
      <c r="CC7">
        <v>786000</v>
      </c>
      <c r="CD7">
        <v>609</v>
      </c>
      <c r="CE7">
        <v>174</v>
      </c>
      <c r="CF7" s="4">
        <f t="shared" si="4"/>
        <v>0.21725239616613418</v>
      </c>
      <c r="CH7" t="s">
        <v>41</v>
      </c>
      <c r="CI7" s="4">
        <f t="shared" si="5"/>
        <v>0.33296089385474859</v>
      </c>
      <c r="CJ7" s="4">
        <f t="shared" si="6"/>
        <v>0.17565543071161049</v>
      </c>
      <c r="CK7" s="4">
        <f t="shared" si="7"/>
        <v>9.9159663865546213E-2</v>
      </c>
      <c r="CL7" s="4">
        <f t="shared" si="8"/>
        <v>8.1333333333333327E-2</v>
      </c>
      <c r="CM7" s="4">
        <f>AX7</f>
        <v>0.60763888888888884</v>
      </c>
      <c r="CN7" s="4">
        <f>AX10</f>
        <v>0.69217687074829937</v>
      </c>
      <c r="CO7" s="4">
        <f t="shared" si="9"/>
        <v>0.14078624078624077</v>
      </c>
      <c r="CP7" s="4">
        <f>BO10</f>
        <v>0.13709677419354838</v>
      </c>
      <c r="CQ7" s="4">
        <f t="shared" si="10"/>
        <v>0.21725239616613418</v>
      </c>
      <c r="CR7" s="4">
        <f>CF11</f>
        <v>0.47775175644028101</v>
      </c>
      <c r="CS7" s="4">
        <f>CF17</f>
        <v>0.17343283582089553</v>
      </c>
      <c r="CU7" s="4">
        <f t="shared" si="11"/>
        <v>5.0955817734743967</v>
      </c>
      <c r="CV7" s="4">
        <f t="shared" si="11"/>
        <v>3.1291808498335838</v>
      </c>
      <c r="CW7" s="4">
        <f t="shared" si="11"/>
        <v>5.0648992950783223</v>
      </c>
      <c r="CX7" s="4">
        <f t="shared" si="11"/>
        <v>5.3388540844081769</v>
      </c>
      <c r="CY7" s="4">
        <f t="shared" si="11"/>
        <v>2.2128810698797237</v>
      </c>
      <c r="CZ7" s="4">
        <f t="shared" si="11"/>
        <v>5.3857893394704712</v>
      </c>
      <c r="DA7" s="4">
        <f t="shared" si="11"/>
        <v>7.6134162068496671</v>
      </c>
      <c r="DB7" s="4">
        <f t="shared" si="11"/>
        <v>4.5765248817165496</v>
      </c>
      <c r="DC7" s="4">
        <f t="shared" si="12"/>
        <v>3.3607066673018169</v>
      </c>
      <c r="DD7" s="4">
        <f t="shared" si="12"/>
        <v>6.3100892548124969</v>
      </c>
      <c r="DE7" s="4">
        <f>((CS7-MIN($CQ$3:$CS$8))/MAX($CQ$3:$CS$8)*20+1)</f>
        <v>2.8645801196641996</v>
      </c>
      <c r="DF7" s="4"/>
    </row>
    <row r="8" spans="1:111" x14ac:dyDescent="0.3">
      <c r="A8" t="s">
        <v>70</v>
      </c>
      <c r="B8">
        <v>700</v>
      </c>
      <c r="C8" t="s">
        <v>72</v>
      </c>
      <c r="D8">
        <v>2200000</v>
      </c>
      <c r="E8">
        <v>3620000</v>
      </c>
      <c r="F8">
        <v>325</v>
      </c>
      <c r="G8">
        <v>4360</v>
      </c>
      <c r="I8" t="s">
        <v>70</v>
      </c>
      <c r="J8">
        <v>800</v>
      </c>
      <c r="K8" t="s">
        <v>72</v>
      </c>
      <c r="L8">
        <v>2200000</v>
      </c>
      <c r="M8">
        <v>2280000</v>
      </c>
      <c r="N8">
        <v>325</v>
      </c>
      <c r="O8">
        <v>257</v>
      </c>
      <c r="P8" s="4">
        <f t="shared" si="0"/>
        <v>1</v>
      </c>
      <c r="Q8" s="4"/>
      <c r="R8" t="s">
        <v>69</v>
      </c>
      <c r="S8" s="2">
        <v>700</v>
      </c>
      <c r="T8" t="s">
        <v>40</v>
      </c>
      <c r="U8" s="2">
        <v>1590000</v>
      </c>
      <c r="V8" s="2">
        <v>3070000</v>
      </c>
      <c r="W8" s="2">
        <v>299</v>
      </c>
      <c r="X8" s="2">
        <v>4950</v>
      </c>
      <c r="Y8" s="4"/>
      <c r="Z8" t="s">
        <v>69</v>
      </c>
      <c r="AA8" s="2">
        <v>800</v>
      </c>
      <c r="AB8" t="s">
        <v>40</v>
      </c>
      <c r="AC8" s="2">
        <v>283000</v>
      </c>
      <c r="AD8" s="2">
        <v>354000</v>
      </c>
      <c r="AE8" s="2">
        <v>299</v>
      </c>
      <c r="AF8" s="2">
        <v>238</v>
      </c>
      <c r="AG8" s="4">
        <f t="shared" si="1"/>
        <v>0.17798742138364779</v>
      </c>
      <c r="AH8" s="4"/>
      <c r="AI8" t="s">
        <v>68</v>
      </c>
      <c r="AJ8">
        <v>700</v>
      </c>
      <c r="AK8" t="s">
        <v>40</v>
      </c>
      <c r="AL8">
        <v>667000</v>
      </c>
      <c r="AM8">
        <v>4270000</v>
      </c>
      <c r="AN8">
        <v>231</v>
      </c>
      <c r="AO8">
        <v>15600</v>
      </c>
      <c r="AQ8" t="s">
        <v>68</v>
      </c>
      <c r="AR8">
        <v>800</v>
      </c>
      <c r="AS8" t="s">
        <v>40</v>
      </c>
      <c r="AT8">
        <v>993000</v>
      </c>
      <c r="AU8">
        <v>3010000</v>
      </c>
      <c r="AV8">
        <v>231</v>
      </c>
      <c r="AW8">
        <v>8730</v>
      </c>
      <c r="AX8" s="4">
        <f t="shared" si="2"/>
        <v>1.4887556221889056</v>
      </c>
      <c r="AY8" s="4"/>
      <c r="AZ8" t="s">
        <v>67</v>
      </c>
      <c r="BA8">
        <v>700</v>
      </c>
      <c r="BB8" t="s">
        <v>40</v>
      </c>
      <c r="BC8">
        <v>4200000</v>
      </c>
      <c r="BD8">
        <v>6250000</v>
      </c>
      <c r="BE8">
        <v>348</v>
      </c>
      <c r="BF8">
        <v>5900</v>
      </c>
      <c r="BH8" t="s">
        <v>67</v>
      </c>
      <c r="BI8">
        <v>800</v>
      </c>
      <c r="BJ8" t="s">
        <v>40</v>
      </c>
      <c r="BK8">
        <v>844000</v>
      </c>
      <c r="BL8">
        <v>4320000</v>
      </c>
      <c r="BM8">
        <v>348</v>
      </c>
      <c r="BN8">
        <v>9980</v>
      </c>
      <c r="BO8" s="4">
        <f t="shared" si="3"/>
        <v>0.20095238095238097</v>
      </c>
      <c r="BQ8" t="s">
        <v>65</v>
      </c>
      <c r="BR8">
        <v>700</v>
      </c>
      <c r="BS8" t="s">
        <v>72</v>
      </c>
      <c r="BT8">
        <v>3240000</v>
      </c>
      <c r="BU8">
        <v>4940000</v>
      </c>
      <c r="BV8">
        <v>525</v>
      </c>
      <c r="BW8">
        <v>3240</v>
      </c>
      <c r="BY8" t="s">
        <v>65</v>
      </c>
      <c r="BZ8">
        <v>800</v>
      </c>
      <c r="CA8" t="s">
        <v>72</v>
      </c>
      <c r="CB8">
        <v>2530000</v>
      </c>
      <c r="CC8">
        <v>2640000</v>
      </c>
      <c r="CD8">
        <v>525</v>
      </c>
      <c r="CE8">
        <v>210</v>
      </c>
      <c r="CF8" s="4">
        <f t="shared" si="4"/>
        <v>0.78086419753086422</v>
      </c>
      <c r="CH8" t="s">
        <v>39</v>
      </c>
      <c r="CI8" s="4">
        <f t="shared" si="5"/>
        <v>1</v>
      </c>
      <c r="CJ8" s="4">
        <f t="shared" si="6"/>
        <v>0.40304182509505704</v>
      </c>
      <c r="CK8" s="4">
        <f t="shared" si="7"/>
        <v>0.17798742138364779</v>
      </c>
      <c r="CL8" s="4">
        <f t="shared" si="8"/>
        <v>0.17443609022556392</v>
      </c>
      <c r="CM8" s="4" t="s">
        <v>71</v>
      </c>
      <c r="CN8" s="4">
        <f>AX9</f>
        <v>1.382183908045977</v>
      </c>
      <c r="CO8" s="4">
        <f t="shared" si="9"/>
        <v>0.20095238095238097</v>
      </c>
      <c r="CP8" s="4">
        <f>BO9</f>
        <v>0.20108401084010841</v>
      </c>
      <c r="CQ8" s="4">
        <f t="shared" si="10"/>
        <v>0.78086419753086422</v>
      </c>
      <c r="CR8" s="4">
        <f>CF12</f>
        <v>0.91891891891891897</v>
      </c>
      <c r="CS8" s="4">
        <f>CF18</f>
        <v>0.55852156057494862</v>
      </c>
      <c r="CU8" s="4">
        <f>((CI8-MIN(CI$3:CI$8))/MAX(CI$3:CI$8)*20+1)</f>
        <v>13.710632297983599</v>
      </c>
      <c r="CV8" s="4">
        <f>((CJ8-MIN(CJ$3:CJ$8))/MAX(CJ$3:CJ$8)*20+1)</f>
        <v>6.1907231532969824</v>
      </c>
      <c r="CW8" s="4">
        <f>((CK8-MIN(CK$3:CK$8))/MAX(CK$3:CK$8)*20+1)</f>
        <v>9.4061381149158017</v>
      </c>
      <c r="CX8" s="4">
        <f>((CL8-MIN(CL$3:CL$8))/MAX(CL$3:CL$8)*20+1)</f>
        <v>12.016569061506093</v>
      </c>
      <c r="CY8" s="4" t="s">
        <v>71</v>
      </c>
      <c r="CZ8" s="4">
        <f>((CN8-MIN(CN$3:CN$8))/MAX(CN$3:CN$8)*20+1)</f>
        <v>15.370090752343312</v>
      </c>
      <c r="DA8" s="4">
        <f>((CO8-MIN(CO$3:CO$8))/MAX(CO$3:CO$8)*20+1)</f>
        <v>13.453503650849093</v>
      </c>
      <c r="DB8" s="4">
        <f>((CP8-MIN(CP$3:CP$8))/MAX(CP$3:CP$8)*20+1)</f>
        <v>10.418837792924204</v>
      </c>
      <c r="DC8" s="4">
        <f t="shared" si="12"/>
        <v>9.7419385878380815</v>
      </c>
      <c r="DD8" s="4">
        <f t="shared" si="12"/>
        <v>11.304998823214701</v>
      </c>
      <c r="DE8" s="4">
        <f>((CS8-MIN($CQ$3:$CS$8))/MAX($CQ$3:$CS$8)*20+1)</f>
        <v>7.2245677151846648</v>
      </c>
    </row>
    <row r="9" spans="1:111" x14ac:dyDescent="0.3">
      <c r="A9" t="s">
        <v>70</v>
      </c>
      <c r="B9">
        <v>700</v>
      </c>
      <c r="C9" t="s">
        <v>50</v>
      </c>
      <c r="D9">
        <v>1450000</v>
      </c>
      <c r="E9">
        <v>1880000</v>
      </c>
      <c r="F9">
        <v>270</v>
      </c>
      <c r="G9">
        <v>1570</v>
      </c>
      <c r="I9" t="s">
        <v>70</v>
      </c>
      <c r="J9">
        <v>800</v>
      </c>
      <c r="K9" t="s">
        <v>50</v>
      </c>
      <c r="L9">
        <v>25400</v>
      </c>
      <c r="M9">
        <v>80700</v>
      </c>
      <c r="N9">
        <v>270</v>
      </c>
      <c r="O9">
        <v>205</v>
      </c>
      <c r="P9" s="4">
        <f t="shared" si="0"/>
        <v>1.7517241379310346E-2</v>
      </c>
      <c r="Q9" s="4"/>
      <c r="R9" t="s">
        <v>69</v>
      </c>
      <c r="S9" s="2">
        <v>700</v>
      </c>
      <c r="T9" t="s">
        <v>30</v>
      </c>
      <c r="U9" s="2">
        <v>393000</v>
      </c>
      <c r="V9" s="2">
        <v>1050000</v>
      </c>
      <c r="W9" s="2">
        <v>253</v>
      </c>
      <c r="X9" s="2">
        <v>2600</v>
      </c>
      <c r="Z9" t="s">
        <v>69</v>
      </c>
      <c r="AA9" s="2">
        <v>800</v>
      </c>
      <c r="AB9" t="s">
        <v>30</v>
      </c>
      <c r="AC9" s="2">
        <v>8190</v>
      </c>
      <c r="AD9" s="2">
        <v>81800</v>
      </c>
      <c r="AE9" s="2">
        <v>253</v>
      </c>
      <c r="AF9" s="2">
        <v>291</v>
      </c>
      <c r="AG9" s="4">
        <f t="shared" si="1"/>
        <v>2.083969465648855E-2</v>
      </c>
      <c r="AH9" s="4"/>
      <c r="AI9" t="s">
        <v>68</v>
      </c>
      <c r="AJ9">
        <v>700</v>
      </c>
      <c r="AK9" t="s">
        <v>34</v>
      </c>
      <c r="AL9">
        <v>696000</v>
      </c>
      <c r="AM9">
        <v>4750000</v>
      </c>
      <c r="AN9">
        <v>264</v>
      </c>
      <c r="AO9">
        <v>15400</v>
      </c>
      <c r="AQ9" t="s">
        <v>68</v>
      </c>
      <c r="AR9">
        <v>800</v>
      </c>
      <c r="AS9" t="s">
        <v>34</v>
      </c>
      <c r="AT9">
        <v>962000</v>
      </c>
      <c r="AU9">
        <v>3280000</v>
      </c>
      <c r="AV9">
        <v>264</v>
      </c>
      <c r="AW9">
        <v>8760</v>
      </c>
      <c r="AX9" s="4">
        <f t="shared" si="2"/>
        <v>1.382183908045977</v>
      </c>
      <c r="AY9" s="4"/>
      <c r="AZ9" t="s">
        <v>67</v>
      </c>
      <c r="BA9">
        <v>700</v>
      </c>
      <c r="BB9" t="s">
        <v>34</v>
      </c>
      <c r="BC9">
        <v>3690000</v>
      </c>
      <c r="BD9">
        <v>5270000</v>
      </c>
      <c r="BE9">
        <v>250</v>
      </c>
      <c r="BF9">
        <v>6320</v>
      </c>
      <c r="BH9" t="s">
        <v>67</v>
      </c>
      <c r="BI9">
        <v>800</v>
      </c>
      <c r="BJ9" t="s">
        <v>34</v>
      </c>
      <c r="BK9">
        <v>742000</v>
      </c>
      <c r="BL9">
        <v>3160000</v>
      </c>
      <c r="BM9">
        <v>250</v>
      </c>
      <c r="BN9">
        <v>9660</v>
      </c>
      <c r="BO9" s="4">
        <f t="shared" si="3"/>
        <v>0.20108401084010841</v>
      </c>
      <c r="BQ9" t="s">
        <v>65</v>
      </c>
      <c r="BR9">
        <v>700</v>
      </c>
      <c r="BS9" t="s">
        <v>46</v>
      </c>
      <c r="BT9">
        <v>3770000</v>
      </c>
      <c r="BU9">
        <v>6040000</v>
      </c>
      <c r="BV9">
        <v>594</v>
      </c>
      <c r="BW9">
        <v>3820</v>
      </c>
      <c r="BY9" t="s">
        <v>65</v>
      </c>
      <c r="BZ9">
        <v>800</v>
      </c>
      <c r="CA9" t="s">
        <v>46</v>
      </c>
      <c r="CB9">
        <v>1000000</v>
      </c>
      <c r="CC9">
        <v>1100000</v>
      </c>
      <c r="CD9">
        <v>594</v>
      </c>
      <c r="CE9">
        <v>165</v>
      </c>
      <c r="CF9" s="4">
        <f t="shared" si="4"/>
        <v>0.26525198938992045</v>
      </c>
      <c r="CS9" s="5"/>
      <c r="DE9" s="5"/>
      <c r="DF9" s="4"/>
      <c r="DG9" s="4"/>
    </row>
    <row r="10" spans="1:111" x14ac:dyDescent="0.3">
      <c r="A10" t="s">
        <v>70</v>
      </c>
      <c r="B10">
        <v>700</v>
      </c>
      <c r="C10" t="s">
        <v>48</v>
      </c>
      <c r="D10">
        <v>1370000</v>
      </c>
      <c r="E10">
        <v>1890000</v>
      </c>
      <c r="F10">
        <v>338</v>
      </c>
      <c r="G10">
        <v>1530</v>
      </c>
      <c r="I10" t="s">
        <v>70</v>
      </c>
      <c r="J10">
        <v>800</v>
      </c>
      <c r="K10" t="s">
        <v>48</v>
      </c>
      <c r="L10">
        <v>151000</v>
      </c>
      <c r="M10">
        <v>223000</v>
      </c>
      <c r="N10">
        <v>338</v>
      </c>
      <c r="O10">
        <v>214</v>
      </c>
      <c r="P10" s="4">
        <f t="shared" si="0"/>
        <v>0.11021897810218978</v>
      </c>
      <c r="Q10" s="4"/>
      <c r="R10" t="s">
        <v>69</v>
      </c>
      <c r="S10" s="2">
        <v>700</v>
      </c>
      <c r="T10" t="s">
        <v>32</v>
      </c>
      <c r="U10" s="2">
        <v>735000</v>
      </c>
      <c r="V10" s="2">
        <v>1790000</v>
      </c>
      <c r="W10" s="2">
        <v>336</v>
      </c>
      <c r="X10" s="2">
        <v>3130</v>
      </c>
      <c r="Z10" t="s">
        <v>69</v>
      </c>
      <c r="AA10" s="2">
        <v>800</v>
      </c>
      <c r="AB10" t="s">
        <v>32</v>
      </c>
      <c r="AC10" s="2">
        <v>35700</v>
      </c>
      <c r="AD10" s="2">
        <v>117000</v>
      </c>
      <c r="AE10" s="2">
        <v>336</v>
      </c>
      <c r="AF10" s="2">
        <v>243</v>
      </c>
      <c r="AG10" s="4">
        <f t="shared" si="1"/>
        <v>4.8571428571428571E-2</v>
      </c>
      <c r="AH10" s="4"/>
      <c r="AI10" t="s">
        <v>68</v>
      </c>
      <c r="AJ10">
        <v>700</v>
      </c>
      <c r="AK10" t="s">
        <v>36</v>
      </c>
      <c r="AL10">
        <v>588000</v>
      </c>
      <c r="AM10">
        <v>4620000</v>
      </c>
      <c r="AN10">
        <v>264</v>
      </c>
      <c r="AO10">
        <v>15300</v>
      </c>
      <c r="AQ10" t="s">
        <v>68</v>
      </c>
      <c r="AR10">
        <v>800</v>
      </c>
      <c r="AS10" t="s">
        <v>36</v>
      </c>
      <c r="AT10">
        <v>407000</v>
      </c>
      <c r="AU10">
        <v>2790000</v>
      </c>
      <c r="AV10">
        <v>264</v>
      </c>
      <c r="AW10">
        <v>9040</v>
      </c>
      <c r="AX10" s="4">
        <f t="shared" si="2"/>
        <v>0.69217687074829937</v>
      </c>
      <c r="AY10" s="4"/>
      <c r="AZ10" t="s">
        <v>67</v>
      </c>
      <c r="BA10">
        <v>700</v>
      </c>
      <c r="BB10" t="s">
        <v>36</v>
      </c>
      <c r="BC10">
        <v>4340000</v>
      </c>
      <c r="BD10">
        <v>6810000</v>
      </c>
      <c r="BE10">
        <v>392</v>
      </c>
      <c r="BF10">
        <v>6290</v>
      </c>
      <c r="BH10" t="s">
        <v>67</v>
      </c>
      <c r="BI10">
        <v>800</v>
      </c>
      <c r="BJ10" t="s">
        <v>36</v>
      </c>
      <c r="BK10">
        <v>595000</v>
      </c>
      <c r="BL10">
        <v>4180000</v>
      </c>
      <c r="BM10">
        <v>392</v>
      </c>
      <c r="BN10">
        <v>9140</v>
      </c>
      <c r="BO10" s="4">
        <f t="shared" si="3"/>
        <v>0.13709677419354838</v>
      </c>
      <c r="BQ10" t="s">
        <v>65</v>
      </c>
      <c r="BR10">
        <v>700</v>
      </c>
      <c r="BS10" t="s">
        <v>44</v>
      </c>
      <c r="BT10">
        <v>4890000</v>
      </c>
      <c r="BU10">
        <v>7650000</v>
      </c>
      <c r="BV10">
        <v>806</v>
      </c>
      <c r="BW10">
        <v>3420</v>
      </c>
      <c r="BY10" t="s">
        <v>65</v>
      </c>
      <c r="BZ10">
        <v>800</v>
      </c>
      <c r="CA10" t="s">
        <v>44</v>
      </c>
      <c r="CB10">
        <v>3360000</v>
      </c>
      <c r="CC10">
        <v>3500000</v>
      </c>
      <c r="CD10">
        <v>806</v>
      </c>
      <c r="CE10">
        <v>172</v>
      </c>
      <c r="CF10" s="4">
        <f t="shared" si="4"/>
        <v>0.68711656441717794</v>
      </c>
      <c r="CT10">
        <v>1</v>
      </c>
      <c r="CU10" s="4">
        <f t="shared" ref="CU10:DD10" si="13">CU4/CU3</f>
        <v>3.5610489965079526</v>
      </c>
      <c r="CV10" s="4">
        <f t="shared" si="13"/>
        <v>2.2481410303864813</v>
      </c>
      <c r="CW10" s="4">
        <f t="shared" si="13"/>
        <v>1.7127676890522743</v>
      </c>
      <c r="CX10" s="4">
        <f t="shared" si="13"/>
        <v>2.9890347083819049</v>
      </c>
      <c r="CY10" s="4">
        <f t="shared" si="13"/>
        <v>2.289210764311707</v>
      </c>
      <c r="CZ10" s="4">
        <f t="shared" si="13"/>
        <v>7.5964540245781444</v>
      </c>
      <c r="DA10" s="4">
        <f t="shared" si="13"/>
        <v>8.0959638801063871</v>
      </c>
      <c r="DB10" s="4">
        <f t="shared" si="13"/>
        <v>5.958342862743816</v>
      </c>
      <c r="DC10" s="4">
        <f t="shared" si="13"/>
        <v>1.0177261479971114</v>
      </c>
      <c r="DD10" s="4">
        <f t="shared" si="13"/>
        <v>0.88481974179467004</v>
      </c>
    </row>
    <row r="11" spans="1:111" x14ac:dyDescent="0.3">
      <c r="A11" t="s">
        <v>70</v>
      </c>
      <c r="B11">
        <v>700</v>
      </c>
      <c r="C11" t="s">
        <v>46</v>
      </c>
      <c r="D11">
        <v>2060000</v>
      </c>
      <c r="E11">
        <v>3940000</v>
      </c>
      <c r="F11">
        <v>297</v>
      </c>
      <c r="G11">
        <v>6300</v>
      </c>
      <c r="I11" t="s">
        <v>70</v>
      </c>
      <c r="J11">
        <v>800</v>
      </c>
      <c r="K11" t="s">
        <v>46</v>
      </c>
      <c r="L11">
        <v>904000</v>
      </c>
      <c r="M11">
        <v>987000</v>
      </c>
      <c r="N11">
        <v>297</v>
      </c>
      <c r="O11">
        <v>278</v>
      </c>
      <c r="P11" s="4">
        <f t="shared" si="0"/>
        <v>0.43883495145631068</v>
      </c>
      <c r="Q11" s="4"/>
      <c r="R11" t="s">
        <v>69</v>
      </c>
      <c r="S11" s="2">
        <v>700</v>
      </c>
      <c r="T11" t="s">
        <v>37</v>
      </c>
      <c r="U11" s="2">
        <v>1630000</v>
      </c>
      <c r="V11" s="2">
        <v>3070000</v>
      </c>
      <c r="W11" s="2">
        <v>336</v>
      </c>
      <c r="X11" s="2">
        <v>4280</v>
      </c>
      <c r="Z11" t="s">
        <v>69</v>
      </c>
      <c r="AA11" s="2">
        <v>800</v>
      </c>
      <c r="AB11" t="s">
        <v>37</v>
      </c>
      <c r="AC11" s="2">
        <v>78000</v>
      </c>
      <c r="AD11" s="2">
        <v>159000</v>
      </c>
      <c r="AE11" s="2">
        <v>336</v>
      </c>
      <c r="AF11" s="2">
        <v>242</v>
      </c>
      <c r="AG11" s="4">
        <f t="shared" si="1"/>
        <v>4.785276073619632E-2</v>
      </c>
      <c r="AH11" s="4"/>
      <c r="AI11" t="s">
        <v>68</v>
      </c>
      <c r="AJ11">
        <v>700</v>
      </c>
      <c r="AK11" t="s">
        <v>37</v>
      </c>
      <c r="AL11">
        <v>559000</v>
      </c>
      <c r="AM11">
        <v>5920000</v>
      </c>
      <c r="AN11">
        <v>364</v>
      </c>
      <c r="AO11">
        <v>14700</v>
      </c>
      <c r="AQ11" t="s">
        <v>68</v>
      </c>
      <c r="AR11">
        <v>800</v>
      </c>
      <c r="AS11" t="s">
        <v>37</v>
      </c>
      <c r="AT11">
        <v>240000</v>
      </c>
      <c r="AU11">
        <v>3500000</v>
      </c>
      <c r="AV11">
        <v>364</v>
      </c>
      <c r="AW11">
        <v>8940</v>
      </c>
      <c r="AX11" s="4">
        <f t="shared" si="2"/>
        <v>0.42933810375670839</v>
      </c>
      <c r="AY11" s="4"/>
      <c r="AZ11" t="s">
        <v>67</v>
      </c>
      <c r="BA11">
        <v>700</v>
      </c>
      <c r="BB11" t="s">
        <v>38</v>
      </c>
      <c r="BC11">
        <v>3360000</v>
      </c>
      <c r="BD11">
        <v>5430000</v>
      </c>
      <c r="BE11">
        <v>288</v>
      </c>
      <c r="BF11">
        <v>7210</v>
      </c>
      <c r="BH11" t="s">
        <v>67</v>
      </c>
      <c r="BI11">
        <v>800</v>
      </c>
      <c r="BJ11" t="s">
        <v>38</v>
      </c>
      <c r="BK11">
        <v>736000</v>
      </c>
      <c r="BL11">
        <v>3410000</v>
      </c>
      <c r="BM11">
        <v>288</v>
      </c>
      <c r="BN11">
        <v>9290</v>
      </c>
      <c r="BO11" s="4">
        <f t="shared" si="3"/>
        <v>0.21904761904761905</v>
      </c>
      <c r="BQ11" t="s">
        <v>65</v>
      </c>
      <c r="BR11">
        <v>700</v>
      </c>
      <c r="BS11" t="s">
        <v>42</v>
      </c>
      <c r="BT11">
        <v>4270000</v>
      </c>
      <c r="BU11">
        <v>8110000</v>
      </c>
      <c r="BV11">
        <v>783</v>
      </c>
      <c r="BW11">
        <v>4900</v>
      </c>
      <c r="BY11" t="s">
        <v>65</v>
      </c>
      <c r="BZ11">
        <v>800</v>
      </c>
      <c r="CA11" t="s">
        <v>42</v>
      </c>
      <c r="CB11">
        <v>2040000</v>
      </c>
      <c r="CC11">
        <v>2200000</v>
      </c>
      <c r="CD11">
        <v>783</v>
      </c>
      <c r="CE11">
        <v>195</v>
      </c>
      <c r="CF11" s="4">
        <f t="shared" si="4"/>
        <v>0.47775175644028101</v>
      </c>
      <c r="CI11" s="4"/>
      <c r="CJ11" s="4"/>
      <c r="CK11" s="4"/>
      <c r="CL11" s="4"/>
      <c r="CM11" s="4"/>
      <c r="CN11" s="4"/>
      <c r="CO11" s="4"/>
      <c r="CP11" s="4"/>
      <c r="CT11">
        <v>2</v>
      </c>
      <c r="CU11" s="4">
        <f t="shared" ref="CU11:DE11" si="14">CU6/CU5</f>
        <v>6.3077653639709093</v>
      </c>
      <c r="CV11" s="4">
        <f t="shared" si="14"/>
        <v>3.111832123464696</v>
      </c>
      <c r="CW11" s="4">
        <f t="shared" si="14"/>
        <v>4.7971550117195427</v>
      </c>
      <c r="CX11" s="4">
        <f t="shared" si="14"/>
        <v>6.6401241604048984</v>
      </c>
      <c r="CY11" s="4">
        <f t="shared" si="14"/>
        <v>7.5107301010559793</v>
      </c>
      <c r="CZ11" s="4">
        <f t="shared" si="14"/>
        <v>5.6574576585364946</v>
      </c>
      <c r="DA11" s="4">
        <f t="shared" si="14"/>
        <v>1.9390003709673207</v>
      </c>
      <c r="DB11" s="4">
        <f t="shared" si="14"/>
        <v>1.5514947574727687</v>
      </c>
      <c r="DC11" s="4">
        <f t="shared" si="14"/>
        <v>5.5257365841515087</v>
      </c>
      <c r="DD11" s="4">
        <f t="shared" si="14"/>
        <v>2.2234041124263246</v>
      </c>
      <c r="DE11" s="4">
        <f t="shared" si="14"/>
        <v>3.052034583310189</v>
      </c>
    </row>
    <row r="12" spans="1:111" x14ac:dyDescent="0.3">
      <c r="A12" t="s">
        <v>70</v>
      </c>
      <c r="B12">
        <v>700</v>
      </c>
      <c r="C12" t="s">
        <v>44</v>
      </c>
      <c r="D12">
        <v>2060000</v>
      </c>
      <c r="E12">
        <v>4220000</v>
      </c>
      <c r="F12">
        <v>338</v>
      </c>
      <c r="G12">
        <v>6390</v>
      </c>
      <c r="I12" t="s">
        <v>70</v>
      </c>
      <c r="J12">
        <v>800</v>
      </c>
      <c r="K12" t="s">
        <v>44</v>
      </c>
      <c r="L12">
        <v>3060000</v>
      </c>
      <c r="M12">
        <v>3180000</v>
      </c>
      <c r="N12">
        <v>338</v>
      </c>
      <c r="O12">
        <v>331</v>
      </c>
      <c r="P12" s="4">
        <f t="shared" si="0"/>
        <v>1.4854368932038835</v>
      </c>
      <c r="Q12" s="4"/>
      <c r="R12" t="s">
        <v>69</v>
      </c>
      <c r="S12" s="2">
        <v>700</v>
      </c>
      <c r="T12" t="s">
        <v>38</v>
      </c>
      <c r="U12" s="2">
        <v>2080000</v>
      </c>
      <c r="V12" s="2">
        <v>4670000</v>
      </c>
      <c r="W12" s="2">
        <v>351</v>
      </c>
      <c r="X12" s="2">
        <v>7370</v>
      </c>
      <c r="Z12" t="s">
        <v>69</v>
      </c>
      <c r="AA12" s="2">
        <v>800</v>
      </c>
      <c r="AB12" t="s">
        <v>38</v>
      </c>
      <c r="AC12" s="2">
        <v>580000</v>
      </c>
      <c r="AD12" s="2">
        <v>669000</v>
      </c>
      <c r="AE12" s="2">
        <v>351</v>
      </c>
      <c r="AF12" s="2">
        <v>253</v>
      </c>
      <c r="AG12" s="4">
        <f t="shared" si="1"/>
        <v>0.27884615384615385</v>
      </c>
      <c r="AH12" s="4"/>
      <c r="AI12" t="s">
        <v>68</v>
      </c>
      <c r="AJ12">
        <v>700</v>
      </c>
      <c r="AK12" t="s">
        <v>38</v>
      </c>
      <c r="AL12">
        <v>718000</v>
      </c>
      <c r="AM12">
        <v>4540000</v>
      </c>
      <c r="AN12">
        <v>250</v>
      </c>
      <c r="AO12">
        <v>15300</v>
      </c>
      <c r="AQ12" t="s">
        <v>68</v>
      </c>
      <c r="AR12">
        <v>800</v>
      </c>
      <c r="AS12" t="s">
        <v>38</v>
      </c>
      <c r="AT12">
        <v>674000</v>
      </c>
      <c r="AU12">
        <v>2950000</v>
      </c>
      <c r="AV12">
        <v>250</v>
      </c>
      <c r="AW12">
        <v>9100</v>
      </c>
      <c r="AX12" s="4">
        <f t="shared" si="2"/>
        <v>0.93871866295264628</v>
      </c>
      <c r="AY12" s="4"/>
      <c r="AZ12" t="s">
        <v>67</v>
      </c>
      <c r="BA12">
        <v>700</v>
      </c>
      <c r="BB12" t="s">
        <v>37</v>
      </c>
      <c r="BC12">
        <v>3190000</v>
      </c>
      <c r="BD12">
        <v>5040000</v>
      </c>
      <c r="BE12">
        <v>338</v>
      </c>
      <c r="BF12">
        <v>5490</v>
      </c>
      <c r="BH12" t="s">
        <v>67</v>
      </c>
      <c r="BI12">
        <v>800</v>
      </c>
      <c r="BJ12" t="s">
        <v>37</v>
      </c>
      <c r="BK12">
        <v>549000</v>
      </c>
      <c r="BL12">
        <v>3410000</v>
      </c>
      <c r="BM12">
        <v>338</v>
      </c>
      <c r="BN12">
        <v>8480</v>
      </c>
      <c r="BO12" s="4">
        <f t="shared" si="3"/>
        <v>0.17210031347962382</v>
      </c>
      <c r="BQ12" t="s">
        <v>65</v>
      </c>
      <c r="BR12">
        <v>700</v>
      </c>
      <c r="BS12" t="s">
        <v>40</v>
      </c>
      <c r="BT12">
        <v>4440000</v>
      </c>
      <c r="BU12">
        <v>7440000</v>
      </c>
      <c r="BV12">
        <v>754</v>
      </c>
      <c r="BW12">
        <v>3980</v>
      </c>
      <c r="BY12" t="s">
        <v>65</v>
      </c>
      <c r="BZ12">
        <v>800</v>
      </c>
      <c r="CA12" t="s">
        <v>40</v>
      </c>
      <c r="CB12">
        <v>4080000</v>
      </c>
      <c r="CC12">
        <v>4240000</v>
      </c>
      <c r="CD12">
        <v>754</v>
      </c>
      <c r="CE12">
        <v>207</v>
      </c>
      <c r="CF12" s="4">
        <f t="shared" si="4"/>
        <v>0.91891891891891897</v>
      </c>
      <c r="CT12">
        <v>3</v>
      </c>
      <c r="CU12" s="4">
        <f>CU8/CU7</f>
        <v>2.690690270020939</v>
      </c>
      <c r="CV12" s="4">
        <f>CV8/CV7</f>
        <v>1.9783845838204646</v>
      </c>
      <c r="CW12" s="4">
        <f>CW8/CW7</f>
        <v>1.8571224355943188</v>
      </c>
      <c r="CX12" s="4">
        <f>CX8/CX7</f>
        <v>2.2507768280462668</v>
      </c>
      <c r="CY12" s="4"/>
      <c r="CZ12" s="4">
        <f t="shared" ref="CZ12:DE12" si="15">CZ8/CZ7</f>
        <v>2.8538232343589014</v>
      </c>
      <c r="DA12" s="4">
        <f t="shared" si="15"/>
        <v>1.767078442230072</v>
      </c>
      <c r="DB12" s="4">
        <f t="shared" si="15"/>
        <v>2.2765827920105917</v>
      </c>
      <c r="DC12" s="4">
        <f t="shared" si="15"/>
        <v>2.8987768205487305</v>
      </c>
      <c r="DD12" s="4">
        <f t="shared" si="15"/>
        <v>1.7915751056283002</v>
      </c>
      <c r="DE12" s="4">
        <f t="shared" si="15"/>
        <v>2.5220337408581766</v>
      </c>
    </row>
    <row r="13" spans="1:111" x14ac:dyDescent="0.3">
      <c r="A13" t="s">
        <v>70</v>
      </c>
      <c r="B13">
        <v>700</v>
      </c>
      <c r="C13" t="s">
        <v>42</v>
      </c>
      <c r="D13">
        <v>2670000</v>
      </c>
      <c r="E13">
        <v>3990000</v>
      </c>
      <c r="F13">
        <v>390</v>
      </c>
      <c r="G13">
        <v>3390</v>
      </c>
      <c r="I13" t="s">
        <v>70</v>
      </c>
      <c r="J13">
        <v>800</v>
      </c>
      <c r="K13" t="s">
        <v>42</v>
      </c>
      <c r="L13">
        <v>469000</v>
      </c>
      <c r="M13">
        <v>550000</v>
      </c>
      <c r="N13">
        <v>390</v>
      </c>
      <c r="O13">
        <v>209</v>
      </c>
      <c r="P13" s="4">
        <f t="shared" si="0"/>
        <v>0.17565543071161049</v>
      </c>
      <c r="Q13" s="4"/>
      <c r="R13" t="s">
        <v>69</v>
      </c>
      <c r="S13" s="2">
        <v>700</v>
      </c>
      <c r="T13" t="s">
        <v>36</v>
      </c>
      <c r="U13" s="2">
        <v>1500000</v>
      </c>
      <c r="V13" s="2">
        <v>2760000</v>
      </c>
      <c r="W13" s="2">
        <v>308</v>
      </c>
      <c r="X13" s="2">
        <v>4070</v>
      </c>
      <c r="Z13" t="s">
        <v>69</v>
      </c>
      <c r="AA13" s="2">
        <v>800</v>
      </c>
      <c r="AB13" t="s">
        <v>36</v>
      </c>
      <c r="AC13" s="2">
        <v>122000</v>
      </c>
      <c r="AD13" s="2">
        <v>196000</v>
      </c>
      <c r="AE13" s="2">
        <v>308</v>
      </c>
      <c r="AF13" s="2">
        <v>241</v>
      </c>
      <c r="AG13" s="4">
        <f t="shared" si="1"/>
        <v>8.1333333333333327E-2</v>
      </c>
      <c r="AH13" s="4"/>
      <c r="AI13" t="s">
        <v>68</v>
      </c>
      <c r="AJ13">
        <v>700</v>
      </c>
      <c r="AK13" t="s">
        <v>30</v>
      </c>
      <c r="AL13">
        <v>87900</v>
      </c>
      <c r="AM13">
        <v>3800000</v>
      </c>
      <c r="AN13">
        <v>240</v>
      </c>
      <c r="AO13">
        <v>15500</v>
      </c>
      <c r="AQ13" t="s">
        <v>68</v>
      </c>
      <c r="AR13">
        <v>800</v>
      </c>
      <c r="AS13" t="s">
        <v>30</v>
      </c>
      <c r="AT13">
        <v>34200</v>
      </c>
      <c r="AU13">
        <v>2220000</v>
      </c>
      <c r="AV13">
        <v>240</v>
      </c>
      <c r="AW13">
        <v>9100</v>
      </c>
      <c r="AX13" s="4">
        <f t="shared" si="2"/>
        <v>0.38907849829351537</v>
      </c>
      <c r="AY13" s="4"/>
      <c r="AZ13" t="s">
        <v>67</v>
      </c>
      <c r="BA13">
        <v>700</v>
      </c>
      <c r="BB13" t="s">
        <v>32</v>
      </c>
      <c r="BC13">
        <v>3810000</v>
      </c>
      <c r="BD13">
        <v>5850000</v>
      </c>
      <c r="BE13">
        <v>448</v>
      </c>
      <c r="BF13">
        <v>4540</v>
      </c>
      <c r="BH13" t="s">
        <v>67</v>
      </c>
      <c r="BI13">
        <v>800</v>
      </c>
      <c r="BJ13" t="s">
        <v>32</v>
      </c>
      <c r="BK13">
        <v>580000</v>
      </c>
      <c r="BL13">
        <v>4120000</v>
      </c>
      <c r="BM13">
        <v>448</v>
      </c>
      <c r="BN13">
        <v>7900</v>
      </c>
      <c r="BO13" s="4">
        <f t="shared" si="3"/>
        <v>0.15223097112860892</v>
      </c>
      <c r="BQ13" t="s">
        <v>65</v>
      </c>
      <c r="BR13">
        <v>700</v>
      </c>
      <c r="BS13" t="s">
        <v>50</v>
      </c>
      <c r="BT13">
        <v>360000</v>
      </c>
      <c r="BU13">
        <v>1370000</v>
      </c>
      <c r="BV13">
        <v>352</v>
      </c>
      <c r="BW13">
        <v>2880</v>
      </c>
      <c r="BY13" t="s">
        <v>65</v>
      </c>
      <c r="BZ13">
        <v>800</v>
      </c>
      <c r="CA13" t="s">
        <v>50</v>
      </c>
      <c r="CB13">
        <v>9870</v>
      </c>
      <c r="CC13">
        <v>67200</v>
      </c>
      <c r="CD13">
        <v>352</v>
      </c>
      <c r="CE13">
        <v>163</v>
      </c>
      <c r="CF13" s="4">
        <f t="shared" si="4"/>
        <v>2.7416666666666666E-2</v>
      </c>
    </row>
    <row r="14" spans="1:111" x14ac:dyDescent="0.3">
      <c r="A14" t="s">
        <v>70</v>
      </c>
      <c r="B14">
        <v>700</v>
      </c>
      <c r="C14" t="s">
        <v>40</v>
      </c>
      <c r="D14">
        <v>2630000</v>
      </c>
      <c r="E14">
        <v>3650000</v>
      </c>
      <c r="F14">
        <v>609</v>
      </c>
      <c r="G14">
        <v>1680</v>
      </c>
      <c r="I14" t="s">
        <v>70</v>
      </c>
      <c r="J14">
        <v>800</v>
      </c>
      <c r="K14" t="s">
        <v>40</v>
      </c>
      <c r="L14">
        <v>1060000</v>
      </c>
      <c r="M14">
        <v>1190000</v>
      </c>
      <c r="N14">
        <v>609</v>
      </c>
      <c r="O14">
        <v>209</v>
      </c>
      <c r="P14" s="4">
        <f t="shared" si="0"/>
        <v>0.40304182509505704</v>
      </c>
      <c r="Q14" s="4"/>
      <c r="R14" t="s">
        <v>69</v>
      </c>
      <c r="S14" s="2">
        <v>700</v>
      </c>
      <c r="T14" t="s">
        <v>34</v>
      </c>
      <c r="U14" s="2">
        <v>1330000</v>
      </c>
      <c r="V14" s="2">
        <v>2930000</v>
      </c>
      <c r="W14" s="2">
        <v>336</v>
      </c>
      <c r="X14" s="2">
        <v>4770</v>
      </c>
      <c r="Z14" t="s">
        <v>69</v>
      </c>
      <c r="AA14" s="2">
        <v>800</v>
      </c>
      <c r="AB14" t="s">
        <v>34</v>
      </c>
      <c r="AC14" s="2">
        <v>232000</v>
      </c>
      <c r="AD14" s="2">
        <v>326000</v>
      </c>
      <c r="AE14" s="2">
        <v>336</v>
      </c>
      <c r="AF14" s="2">
        <v>279</v>
      </c>
      <c r="AG14" s="4">
        <f t="shared" si="1"/>
        <v>0.17443609022556392</v>
      </c>
      <c r="AH14" s="4"/>
      <c r="AI14" t="s">
        <v>68</v>
      </c>
      <c r="AJ14">
        <v>700</v>
      </c>
      <c r="AK14" t="s">
        <v>32</v>
      </c>
      <c r="AL14">
        <v>109000</v>
      </c>
      <c r="AM14">
        <v>4970000</v>
      </c>
      <c r="AN14">
        <v>308</v>
      </c>
      <c r="AO14">
        <v>15800</v>
      </c>
      <c r="AQ14" t="s">
        <v>68</v>
      </c>
      <c r="AR14">
        <v>800</v>
      </c>
      <c r="AS14" t="s">
        <v>32</v>
      </c>
      <c r="AT14">
        <v>92100</v>
      </c>
      <c r="AU14">
        <v>2980000</v>
      </c>
      <c r="AV14">
        <v>308</v>
      </c>
      <c r="AW14">
        <v>9390</v>
      </c>
      <c r="AX14" s="4">
        <f t="shared" si="2"/>
        <v>0.84495412844036699</v>
      </c>
      <c r="AY14" s="4"/>
      <c r="AZ14" t="s">
        <v>67</v>
      </c>
      <c r="BA14">
        <v>700</v>
      </c>
      <c r="BB14" t="s">
        <v>30</v>
      </c>
      <c r="BC14">
        <v>2410000</v>
      </c>
      <c r="BD14">
        <v>4370000</v>
      </c>
      <c r="BE14">
        <v>504</v>
      </c>
      <c r="BF14">
        <v>3900</v>
      </c>
      <c r="BH14" t="s">
        <v>67</v>
      </c>
      <c r="BI14">
        <v>800</v>
      </c>
      <c r="BJ14" t="s">
        <v>30</v>
      </c>
      <c r="BK14">
        <v>236000</v>
      </c>
      <c r="BL14">
        <v>4560000</v>
      </c>
      <c r="BM14">
        <v>504</v>
      </c>
      <c r="BN14">
        <v>8580</v>
      </c>
      <c r="BO14" s="4">
        <f t="shared" si="3"/>
        <v>9.7925311203319501E-2</v>
      </c>
      <c r="BQ14" t="s">
        <v>65</v>
      </c>
      <c r="BR14">
        <v>700</v>
      </c>
      <c r="BS14" t="s">
        <v>48</v>
      </c>
      <c r="BT14">
        <v>483000</v>
      </c>
      <c r="BU14">
        <v>1380000</v>
      </c>
      <c r="BV14">
        <v>336</v>
      </c>
      <c r="BW14">
        <v>2680</v>
      </c>
      <c r="BY14" t="s">
        <v>65</v>
      </c>
      <c r="BZ14">
        <v>800</v>
      </c>
      <c r="CA14" t="s">
        <v>48</v>
      </c>
      <c r="CB14">
        <v>7290</v>
      </c>
      <c r="CC14">
        <v>55700</v>
      </c>
      <c r="CD14">
        <v>336</v>
      </c>
      <c r="CE14">
        <v>144</v>
      </c>
      <c r="CF14" s="4">
        <f t="shared" si="4"/>
        <v>1.5093167701863353E-2</v>
      </c>
      <c r="CV14" t="s">
        <v>29</v>
      </c>
      <c r="CW14" t="s">
        <v>28</v>
      </c>
      <c r="CX14" t="s">
        <v>66</v>
      </c>
      <c r="CY14" t="s">
        <v>26</v>
      </c>
      <c r="CZ14" t="s">
        <v>25</v>
      </c>
    </row>
    <row r="15" spans="1:111" x14ac:dyDescent="0.3">
      <c r="BQ15" t="s">
        <v>65</v>
      </c>
      <c r="BR15">
        <v>700</v>
      </c>
      <c r="BS15" t="s">
        <v>37</v>
      </c>
      <c r="BT15">
        <v>4230000</v>
      </c>
      <c r="BU15">
        <v>6650000</v>
      </c>
      <c r="BV15">
        <v>840</v>
      </c>
      <c r="BW15">
        <v>2880</v>
      </c>
      <c r="BY15" t="s">
        <v>65</v>
      </c>
      <c r="BZ15">
        <v>800</v>
      </c>
      <c r="CA15" t="s">
        <v>37</v>
      </c>
      <c r="CB15">
        <v>983000</v>
      </c>
      <c r="CC15">
        <v>1110000</v>
      </c>
      <c r="CD15">
        <v>840</v>
      </c>
      <c r="CE15">
        <v>149</v>
      </c>
      <c r="CF15" s="4">
        <f t="shared" si="4"/>
        <v>0.23238770685579196</v>
      </c>
      <c r="CI15" s="6"/>
      <c r="CU15" t="s">
        <v>24</v>
      </c>
      <c r="CV15" s="2">
        <f>AVERAGE(CU10:DE10)</f>
        <v>3.6353509845860446</v>
      </c>
      <c r="CW15" s="4">
        <f>_xlfn.STDEV.P(CU10:DE10)</f>
        <v>2.5150963174013348</v>
      </c>
      <c r="CX15" s="5">
        <f>_xlfn.T.TEST(CU3:DE3,CU4:DE4,2,3)</f>
        <v>1.1447293458713212E-2</v>
      </c>
    </row>
    <row r="16" spans="1:111" x14ac:dyDescent="0.3">
      <c r="BQ16" t="s">
        <v>65</v>
      </c>
      <c r="BR16">
        <v>700</v>
      </c>
      <c r="BS16" t="s">
        <v>38</v>
      </c>
      <c r="BT16">
        <v>4080000</v>
      </c>
      <c r="BU16">
        <v>5900000</v>
      </c>
      <c r="BV16">
        <v>580</v>
      </c>
      <c r="BW16">
        <v>3140</v>
      </c>
      <c r="BY16" t="s">
        <v>65</v>
      </c>
      <c r="BZ16">
        <v>800</v>
      </c>
      <c r="CA16" t="s">
        <v>38</v>
      </c>
      <c r="CB16">
        <v>3560000</v>
      </c>
      <c r="CC16">
        <v>3670000</v>
      </c>
      <c r="CD16">
        <v>580</v>
      </c>
      <c r="CE16">
        <v>178</v>
      </c>
      <c r="CF16" s="4">
        <f t="shared" si="4"/>
        <v>0.87254901960784315</v>
      </c>
      <c r="CU16" t="s">
        <v>23</v>
      </c>
      <c r="CV16" s="2">
        <f>AVERAGE(CU11:DE11)</f>
        <v>4.3924304388618758</v>
      </c>
      <c r="CW16" s="4">
        <f>_xlfn.STDEV.P(CU11:DE11)</f>
        <v>1.9937267373023653</v>
      </c>
      <c r="CX16" s="5">
        <f>_xlfn.T.TEST(CU5:DE5,CU6:DE6,2,3)</f>
        <v>1.0101856069961469E-5</v>
      </c>
      <c r="CY16" s="5">
        <f>_xlfn.T.TEST(CU10:DE10,CU11:DE11,2,3)</f>
        <v>0.48019712415534344</v>
      </c>
      <c r="CZ16" s="5"/>
    </row>
    <row r="17" spans="1:104" x14ac:dyDescent="0.3">
      <c r="BQ17" t="s">
        <v>65</v>
      </c>
      <c r="BR17">
        <v>700</v>
      </c>
      <c r="BS17" t="s">
        <v>36</v>
      </c>
      <c r="BT17">
        <v>3350000</v>
      </c>
      <c r="BU17">
        <v>5220000</v>
      </c>
      <c r="BV17">
        <v>625</v>
      </c>
      <c r="BW17">
        <v>2980</v>
      </c>
      <c r="BY17" t="s">
        <v>65</v>
      </c>
      <c r="BZ17">
        <v>800</v>
      </c>
      <c r="CA17" t="s">
        <v>36</v>
      </c>
      <c r="CB17">
        <v>581000</v>
      </c>
      <c r="CC17">
        <v>685000</v>
      </c>
      <c r="CD17">
        <v>625</v>
      </c>
      <c r="CE17">
        <v>167</v>
      </c>
      <c r="CF17" s="4">
        <f t="shared" si="4"/>
        <v>0.17343283582089553</v>
      </c>
      <c r="CU17" t="s">
        <v>22</v>
      </c>
      <c r="CV17" s="2">
        <f>AVERAGE(CU12:DE12)</f>
        <v>2.2886844253116765</v>
      </c>
      <c r="CW17" s="4">
        <f>_xlfn.STDEV.P(CU12:DE12)</f>
        <v>0.41363762665208498</v>
      </c>
      <c r="CX17" s="5">
        <f>_xlfn.T.TEST(CU7:DE7,CU8:DE8,2,3)</f>
        <v>3.2452059936035722E-5</v>
      </c>
      <c r="CY17" s="5">
        <f>_xlfn.T.TEST(CU10:DE10,CU12:DE12,2,3)</f>
        <v>0.14569525542056871</v>
      </c>
      <c r="CZ17" s="5">
        <f>_xlfn.T.TEST(CU11:DE11,CU12:DE12,2,3)</f>
        <v>7.6444670540132568E-3</v>
      </c>
    </row>
    <row r="18" spans="1:104" x14ac:dyDescent="0.3">
      <c r="BQ18" t="s">
        <v>65</v>
      </c>
      <c r="BR18">
        <v>700</v>
      </c>
      <c r="BS18" t="s">
        <v>34</v>
      </c>
      <c r="BT18">
        <v>4870000</v>
      </c>
      <c r="BU18">
        <v>9150000</v>
      </c>
      <c r="BV18">
        <v>1353</v>
      </c>
      <c r="BW18">
        <v>3160</v>
      </c>
      <c r="BY18" t="s">
        <v>65</v>
      </c>
      <c r="BZ18">
        <v>800</v>
      </c>
      <c r="CA18" t="s">
        <v>34</v>
      </c>
      <c r="CB18">
        <v>2720000</v>
      </c>
      <c r="CC18">
        <v>2930000</v>
      </c>
      <c r="CD18">
        <v>1353</v>
      </c>
      <c r="CE18">
        <v>161</v>
      </c>
      <c r="CF18" s="4">
        <f t="shared" si="4"/>
        <v>0.55852156057494862</v>
      </c>
    </row>
    <row r="25" spans="1:104" x14ac:dyDescent="0.3">
      <c r="CK25" s="4"/>
    </row>
    <row r="28" spans="1:104" x14ac:dyDescent="0.3">
      <c r="A28" s="1" t="s">
        <v>64</v>
      </c>
      <c r="AH28" s="4"/>
    </row>
    <row r="29" spans="1:104" x14ac:dyDescent="0.3">
      <c r="A29" t="s">
        <v>63</v>
      </c>
      <c r="B29" t="s">
        <v>61</v>
      </c>
      <c r="C29" t="s">
        <v>60</v>
      </c>
      <c r="D29" t="s">
        <v>59</v>
      </c>
      <c r="E29" t="s">
        <v>58</v>
      </c>
      <c r="F29" t="s">
        <v>57</v>
      </c>
      <c r="G29" t="s">
        <v>56</v>
      </c>
      <c r="I29" t="s">
        <v>62</v>
      </c>
      <c r="J29" t="s">
        <v>61</v>
      </c>
      <c r="K29" t="s">
        <v>60</v>
      </c>
      <c r="L29" t="s">
        <v>59</v>
      </c>
      <c r="M29" t="s">
        <v>58</v>
      </c>
      <c r="N29" t="s">
        <v>57</v>
      </c>
      <c r="O29" t="s">
        <v>56</v>
      </c>
      <c r="P29" t="s">
        <v>55</v>
      </c>
      <c r="R29" t="s">
        <v>63</v>
      </c>
      <c r="S29" t="s">
        <v>61</v>
      </c>
      <c r="T29" t="s">
        <v>60</v>
      </c>
      <c r="U29" t="s">
        <v>59</v>
      </c>
      <c r="V29" t="s">
        <v>58</v>
      </c>
      <c r="W29" t="s">
        <v>57</v>
      </c>
      <c r="X29" t="s">
        <v>56</v>
      </c>
      <c r="Z29" t="s">
        <v>62</v>
      </c>
      <c r="AA29" t="s">
        <v>61</v>
      </c>
      <c r="AB29" t="s">
        <v>60</v>
      </c>
      <c r="AC29" t="s">
        <v>59</v>
      </c>
      <c r="AD29" t="s">
        <v>58</v>
      </c>
      <c r="AE29" t="s">
        <v>57</v>
      </c>
      <c r="AF29" t="s">
        <v>56</v>
      </c>
      <c r="AG29" t="s">
        <v>55</v>
      </c>
      <c r="AH29" s="4"/>
      <c r="AI29" t="s">
        <v>63</v>
      </c>
      <c r="AJ29" t="s">
        <v>61</v>
      </c>
      <c r="AK29" t="s">
        <v>60</v>
      </c>
      <c r="AL29" t="s">
        <v>59</v>
      </c>
      <c r="AM29" t="s">
        <v>58</v>
      </c>
      <c r="AN29" t="s">
        <v>57</v>
      </c>
      <c r="AO29" t="s">
        <v>56</v>
      </c>
      <c r="AQ29" t="s">
        <v>62</v>
      </c>
      <c r="AR29" t="s">
        <v>61</v>
      </c>
      <c r="AS29" t="s">
        <v>60</v>
      </c>
      <c r="AT29" t="s">
        <v>59</v>
      </c>
      <c r="AU29" t="s">
        <v>58</v>
      </c>
      <c r="AV29" t="s">
        <v>57</v>
      </c>
      <c r="AW29" t="s">
        <v>56</v>
      </c>
      <c r="AX29" t="s">
        <v>55</v>
      </c>
      <c r="BA29" t="s">
        <v>7</v>
      </c>
      <c r="BB29" t="s">
        <v>16</v>
      </c>
      <c r="BC29" t="s">
        <v>54</v>
      </c>
      <c r="BD29" t="s">
        <v>53</v>
      </c>
      <c r="BE29" t="s">
        <v>52</v>
      </c>
      <c r="BF29" t="s">
        <v>51</v>
      </c>
      <c r="BI29" t="s">
        <v>7</v>
      </c>
      <c r="BJ29" t="s">
        <v>16</v>
      </c>
      <c r="BK29" t="s">
        <v>54</v>
      </c>
      <c r="BL29" t="s">
        <v>53</v>
      </c>
      <c r="BM29" t="s">
        <v>52</v>
      </c>
      <c r="BN29" t="s">
        <v>51</v>
      </c>
    </row>
    <row r="30" spans="1:104" x14ac:dyDescent="0.3">
      <c r="A30" t="s">
        <v>35</v>
      </c>
      <c r="B30" s="2">
        <v>700</v>
      </c>
      <c r="C30" t="s">
        <v>50</v>
      </c>
      <c r="D30" s="2">
        <v>364000</v>
      </c>
      <c r="E30" s="2">
        <v>1170000</v>
      </c>
      <c r="F30" s="2">
        <v>280</v>
      </c>
      <c r="G30" s="2">
        <v>2880</v>
      </c>
      <c r="H30" s="2"/>
      <c r="I30" t="s">
        <v>35</v>
      </c>
      <c r="J30" s="2">
        <v>800</v>
      </c>
      <c r="K30" t="s">
        <v>50</v>
      </c>
      <c r="L30" s="2">
        <v>83900</v>
      </c>
      <c r="M30" s="2">
        <v>196000</v>
      </c>
      <c r="N30" s="2">
        <v>280</v>
      </c>
      <c r="O30" s="2">
        <v>402</v>
      </c>
      <c r="P30" s="4">
        <f t="shared" ref="P30:P41" si="16">L30/D30</f>
        <v>0.23049450549450551</v>
      </c>
      <c r="R30" t="s">
        <v>33</v>
      </c>
      <c r="S30">
        <v>700</v>
      </c>
      <c r="T30" t="s">
        <v>50</v>
      </c>
      <c r="U30">
        <v>868000</v>
      </c>
      <c r="V30">
        <v>1740000</v>
      </c>
      <c r="W30">
        <v>338</v>
      </c>
      <c r="X30">
        <v>2590</v>
      </c>
      <c r="Z30" t="s">
        <v>33</v>
      </c>
      <c r="AA30">
        <v>800</v>
      </c>
      <c r="AB30" t="s">
        <v>50</v>
      </c>
      <c r="AC30">
        <v>158000</v>
      </c>
      <c r="AD30">
        <v>2520000</v>
      </c>
      <c r="AE30">
        <v>338</v>
      </c>
      <c r="AF30">
        <v>6980</v>
      </c>
      <c r="AG30" s="4">
        <f t="shared" ref="AG30:AG41" si="17">AC30/U30</f>
        <v>0.18202764976958524</v>
      </c>
      <c r="AI30" t="s">
        <v>31</v>
      </c>
      <c r="AJ30">
        <v>700</v>
      </c>
      <c r="AK30" t="s">
        <v>50</v>
      </c>
      <c r="AL30">
        <v>110000</v>
      </c>
      <c r="AM30">
        <v>2110000</v>
      </c>
      <c r="AN30">
        <v>297</v>
      </c>
      <c r="AO30">
        <v>6740</v>
      </c>
      <c r="AQ30" t="s">
        <v>31</v>
      </c>
      <c r="AR30">
        <v>800</v>
      </c>
      <c r="AS30" t="s">
        <v>50</v>
      </c>
      <c r="AT30">
        <v>68800</v>
      </c>
      <c r="AU30">
        <v>4230000</v>
      </c>
      <c r="AV30">
        <v>297</v>
      </c>
      <c r="AW30">
        <v>14000</v>
      </c>
      <c r="AX30" s="4">
        <f t="shared" ref="AX30:AX41" si="18">AT30/AL30</f>
        <v>0.62545454545454549</v>
      </c>
      <c r="AZ30" t="s">
        <v>49</v>
      </c>
      <c r="BA30" s="4">
        <f t="shared" ref="BA30:BA35" si="19">P30</f>
        <v>0.23049450549450551</v>
      </c>
      <c r="BB30" s="4">
        <f t="shared" ref="BB30:BB35" si="20">P36</f>
        <v>0.25773195876288657</v>
      </c>
      <c r="BC30" s="4">
        <f t="shared" ref="BC30:BC35" si="21">AG30</f>
        <v>0.18202764976958524</v>
      </c>
      <c r="BD30" s="4">
        <f>AG40</f>
        <v>0.11655290102389078</v>
      </c>
      <c r="BE30" s="4">
        <f t="shared" ref="BE30:BE35" si="22">AX30</f>
        <v>0.62545454545454549</v>
      </c>
      <c r="BF30" s="4">
        <f>AX41</f>
        <v>0.38979591836734695</v>
      </c>
      <c r="BG30" s="4"/>
      <c r="BH30" s="4"/>
      <c r="BI30" s="4">
        <f t="shared" ref="BI30:BN35" si="23">((BA30-MIN(BA$30:BA$35))/MAX(BA$30:BA$35)*20+1)</f>
        <v>3.5056781374280988</v>
      </c>
      <c r="BJ30" s="4">
        <f t="shared" si="23"/>
        <v>6.0760161321114916</v>
      </c>
      <c r="BK30" s="4">
        <f t="shared" si="23"/>
        <v>2.5071459708556478</v>
      </c>
      <c r="BL30" s="4">
        <f t="shared" si="23"/>
        <v>1</v>
      </c>
      <c r="BM30" s="4">
        <f t="shared" si="23"/>
        <v>7.9818901098901112</v>
      </c>
      <c r="BN30" s="4">
        <f t="shared" si="23"/>
        <v>13.097822641601446</v>
      </c>
      <c r="BO30" s="4"/>
      <c r="CH30" s="4"/>
      <c r="CI30" s="4"/>
      <c r="CJ30" s="4"/>
    </row>
    <row r="31" spans="1:104" x14ac:dyDescent="0.3">
      <c r="A31" t="s">
        <v>35</v>
      </c>
      <c r="B31" s="2">
        <v>700</v>
      </c>
      <c r="C31" t="s">
        <v>48</v>
      </c>
      <c r="D31" s="2">
        <v>224000</v>
      </c>
      <c r="E31" s="2">
        <v>1160000</v>
      </c>
      <c r="F31" s="2">
        <v>324</v>
      </c>
      <c r="G31" s="2">
        <v>2880</v>
      </c>
      <c r="H31" s="2"/>
      <c r="I31" t="s">
        <v>35</v>
      </c>
      <c r="J31" s="2">
        <v>800</v>
      </c>
      <c r="K31" t="s">
        <v>48</v>
      </c>
      <c r="L31" s="2">
        <v>90900</v>
      </c>
      <c r="M31" s="2">
        <v>219000</v>
      </c>
      <c r="N31" s="2">
        <v>324</v>
      </c>
      <c r="O31" s="2">
        <v>394</v>
      </c>
      <c r="P31" s="4">
        <f t="shared" si="16"/>
        <v>0.40580357142857143</v>
      </c>
      <c r="R31" t="s">
        <v>33</v>
      </c>
      <c r="S31">
        <v>700</v>
      </c>
      <c r="T31" t="s">
        <v>48</v>
      </c>
      <c r="U31">
        <v>1380000</v>
      </c>
      <c r="V31">
        <v>2340000</v>
      </c>
      <c r="W31">
        <v>416</v>
      </c>
      <c r="X31">
        <v>2300</v>
      </c>
      <c r="Z31" t="s">
        <v>33</v>
      </c>
      <c r="AA31">
        <v>800</v>
      </c>
      <c r="AB31" t="s">
        <v>48</v>
      </c>
      <c r="AC31">
        <v>244000</v>
      </c>
      <c r="AD31">
        <v>2720000</v>
      </c>
      <c r="AE31">
        <v>416</v>
      </c>
      <c r="AF31">
        <v>5950</v>
      </c>
      <c r="AG31" s="4">
        <f t="shared" si="17"/>
        <v>0.17681159420289855</v>
      </c>
      <c r="AI31" t="s">
        <v>31</v>
      </c>
      <c r="AJ31">
        <v>700</v>
      </c>
      <c r="AK31" t="s">
        <v>48</v>
      </c>
      <c r="AL31">
        <v>253000</v>
      </c>
      <c r="AM31">
        <v>2330000</v>
      </c>
      <c r="AN31">
        <v>319</v>
      </c>
      <c r="AO31">
        <v>6520</v>
      </c>
      <c r="AQ31" t="s">
        <v>31</v>
      </c>
      <c r="AR31">
        <v>800</v>
      </c>
      <c r="AS31" t="s">
        <v>48</v>
      </c>
      <c r="AT31">
        <v>364000</v>
      </c>
      <c r="AU31">
        <v>4740000</v>
      </c>
      <c r="AV31">
        <v>319</v>
      </c>
      <c r="AW31">
        <v>13700</v>
      </c>
      <c r="AX31" s="4">
        <f t="shared" si="18"/>
        <v>1.4387351778656126</v>
      </c>
      <c r="AZ31" t="s">
        <v>47</v>
      </c>
      <c r="BA31" s="4">
        <f t="shared" si="19"/>
        <v>0.40580357142857143</v>
      </c>
      <c r="BB31" s="4">
        <f t="shared" si="20"/>
        <v>0.38702928870292885</v>
      </c>
      <c r="BC31" s="4">
        <f t="shared" si="21"/>
        <v>0.17681159420289855</v>
      </c>
      <c r="BD31" s="4">
        <f>AG41</f>
        <v>0.12926829268292683</v>
      </c>
      <c r="BE31" s="4">
        <f t="shared" si="22"/>
        <v>1.4387351778656126</v>
      </c>
      <c r="BF31" s="4">
        <f>AX40</f>
        <v>0.37628111273792092</v>
      </c>
      <c r="BG31" s="4"/>
      <c r="BH31" s="4"/>
      <c r="BI31" s="4">
        <f t="shared" si="23"/>
        <v>10.82292610684998</v>
      </c>
      <c r="BJ31" s="4">
        <f t="shared" si="23"/>
        <v>11.961738338757169</v>
      </c>
      <c r="BK31" s="4">
        <f t="shared" si="23"/>
        <v>2.1423745173745177</v>
      </c>
      <c r="BL31" s="4">
        <f t="shared" si="23"/>
        <v>1.9541798038351024</v>
      </c>
      <c r="BM31" s="4">
        <f t="shared" si="23"/>
        <v>19.287384615384617</v>
      </c>
      <c r="BN31" s="4">
        <f t="shared" si="23"/>
        <v>12.46422530241545</v>
      </c>
      <c r="BO31" s="4"/>
      <c r="CH31" s="4"/>
      <c r="CI31" s="4"/>
      <c r="CJ31" s="4"/>
    </row>
    <row r="32" spans="1:104" x14ac:dyDescent="0.3">
      <c r="A32" t="s">
        <v>35</v>
      </c>
      <c r="B32" s="2">
        <v>700</v>
      </c>
      <c r="C32" t="s">
        <v>46</v>
      </c>
      <c r="D32" s="2">
        <v>2810000</v>
      </c>
      <c r="E32" s="2">
        <v>4340000</v>
      </c>
      <c r="F32" s="2">
        <v>264</v>
      </c>
      <c r="G32" s="2">
        <v>5800</v>
      </c>
      <c r="H32" s="2"/>
      <c r="I32" t="s">
        <v>35</v>
      </c>
      <c r="J32" s="2">
        <v>800</v>
      </c>
      <c r="K32" t="s">
        <v>46</v>
      </c>
      <c r="L32" s="2">
        <v>479000</v>
      </c>
      <c r="M32" s="2">
        <v>610000</v>
      </c>
      <c r="N32" s="2">
        <v>264</v>
      </c>
      <c r="O32" s="2">
        <v>495</v>
      </c>
      <c r="P32" s="4">
        <f t="shared" si="16"/>
        <v>0.17046263345195731</v>
      </c>
      <c r="R32" t="s">
        <v>33</v>
      </c>
      <c r="S32">
        <v>700</v>
      </c>
      <c r="T32" t="s">
        <v>46</v>
      </c>
      <c r="U32">
        <v>2100000</v>
      </c>
      <c r="V32">
        <v>2700000</v>
      </c>
      <c r="W32">
        <v>242</v>
      </c>
      <c r="X32">
        <v>2480</v>
      </c>
      <c r="Z32" t="s">
        <v>33</v>
      </c>
      <c r="AA32">
        <v>800</v>
      </c>
      <c r="AB32" t="s">
        <v>46</v>
      </c>
      <c r="AC32">
        <v>337000</v>
      </c>
      <c r="AD32">
        <v>1670000</v>
      </c>
      <c r="AE32">
        <v>242</v>
      </c>
      <c r="AF32">
        <v>5490</v>
      </c>
      <c r="AG32" s="4">
        <f t="shared" si="17"/>
        <v>0.16047619047619047</v>
      </c>
      <c r="AI32" t="s">
        <v>31</v>
      </c>
      <c r="AJ32">
        <v>700</v>
      </c>
      <c r="AK32" t="s">
        <v>46</v>
      </c>
      <c r="AL32">
        <v>1250000</v>
      </c>
      <c r="AM32">
        <v>2850000</v>
      </c>
      <c r="AN32">
        <v>250</v>
      </c>
      <c r="AO32">
        <v>6390</v>
      </c>
      <c r="AQ32" t="s">
        <v>31</v>
      </c>
      <c r="AR32">
        <v>800</v>
      </c>
      <c r="AS32" t="s">
        <v>46</v>
      </c>
      <c r="AT32">
        <v>154000</v>
      </c>
      <c r="AU32">
        <v>3580000</v>
      </c>
      <c r="AV32">
        <v>250</v>
      </c>
      <c r="AW32">
        <v>13700</v>
      </c>
      <c r="AX32" s="4">
        <f t="shared" si="18"/>
        <v>0.1232</v>
      </c>
      <c r="AZ32" t="s">
        <v>45</v>
      </c>
      <c r="BA32" s="4">
        <f t="shared" si="19"/>
        <v>0.17046263345195731</v>
      </c>
      <c r="BB32" s="4">
        <f t="shared" si="20"/>
        <v>0.14622222222222223</v>
      </c>
      <c r="BC32" s="4">
        <f t="shared" si="21"/>
        <v>0.16047619047619047</v>
      </c>
      <c r="BD32" s="4">
        <f>AG38</f>
        <v>0.13636363636363635</v>
      </c>
      <c r="BE32" s="4">
        <f t="shared" si="22"/>
        <v>0.1232</v>
      </c>
      <c r="BF32" s="4">
        <f>AX39</f>
        <v>0.13174603174603175</v>
      </c>
      <c r="BG32" s="4"/>
      <c r="BH32" s="4"/>
      <c r="BI32" s="4">
        <f t="shared" si="23"/>
        <v>1</v>
      </c>
      <c r="BJ32" s="4">
        <f t="shared" si="23"/>
        <v>1</v>
      </c>
      <c r="BK32" s="4">
        <f t="shared" si="23"/>
        <v>1</v>
      </c>
      <c r="BL32" s="4">
        <f t="shared" si="23"/>
        <v>2.4866237759081802</v>
      </c>
      <c r="BM32" s="4">
        <f t="shared" si="23"/>
        <v>1</v>
      </c>
      <c r="BN32" s="4">
        <f t="shared" si="23"/>
        <v>1</v>
      </c>
      <c r="BO32" s="4"/>
      <c r="CH32" s="4"/>
      <c r="CI32" s="4"/>
      <c r="CJ32" s="4"/>
    </row>
    <row r="33" spans="1:88" x14ac:dyDescent="0.3">
      <c r="A33" t="s">
        <v>35</v>
      </c>
      <c r="B33" s="2">
        <v>700</v>
      </c>
      <c r="C33" t="s">
        <v>44</v>
      </c>
      <c r="D33" s="2">
        <v>4320000</v>
      </c>
      <c r="E33" s="2">
        <v>6240000</v>
      </c>
      <c r="F33" s="2">
        <v>322</v>
      </c>
      <c r="G33" s="2">
        <v>5940</v>
      </c>
      <c r="H33" s="2"/>
      <c r="I33" t="s">
        <v>35</v>
      </c>
      <c r="J33" s="2">
        <v>800</v>
      </c>
      <c r="K33" t="s">
        <v>44</v>
      </c>
      <c r="L33" s="2">
        <v>2070000</v>
      </c>
      <c r="M33" s="2">
        <v>2250000</v>
      </c>
      <c r="N33" s="2">
        <v>322</v>
      </c>
      <c r="O33" s="2">
        <v>553</v>
      </c>
      <c r="P33" s="4">
        <f t="shared" si="16"/>
        <v>0.47916666666666669</v>
      </c>
      <c r="R33" t="s">
        <v>33</v>
      </c>
      <c r="S33">
        <v>700</v>
      </c>
      <c r="T33" t="s">
        <v>44</v>
      </c>
      <c r="U33">
        <v>2550000</v>
      </c>
      <c r="V33">
        <v>3300000</v>
      </c>
      <c r="W33">
        <v>300</v>
      </c>
      <c r="X33">
        <v>2500</v>
      </c>
      <c r="Z33" t="s">
        <v>33</v>
      </c>
      <c r="AA33">
        <v>800</v>
      </c>
      <c r="AB33" t="s">
        <v>44</v>
      </c>
      <c r="AC33">
        <v>672000</v>
      </c>
      <c r="AD33">
        <v>2310000</v>
      </c>
      <c r="AE33">
        <v>300</v>
      </c>
      <c r="AF33">
        <v>5450</v>
      </c>
      <c r="AG33" s="4">
        <f t="shared" si="17"/>
        <v>0.2635294117647059</v>
      </c>
      <c r="AI33" t="s">
        <v>31</v>
      </c>
      <c r="AJ33">
        <v>700</v>
      </c>
      <c r="AK33" t="s">
        <v>44</v>
      </c>
      <c r="AL33">
        <v>1580000</v>
      </c>
      <c r="AM33">
        <v>3290000</v>
      </c>
      <c r="AN33">
        <v>264</v>
      </c>
      <c r="AO33">
        <v>6480</v>
      </c>
      <c r="AQ33" t="s">
        <v>31</v>
      </c>
      <c r="AR33">
        <v>800</v>
      </c>
      <c r="AS33" t="s">
        <v>44</v>
      </c>
      <c r="AT33">
        <v>480000</v>
      </c>
      <c r="AU33">
        <v>4010000</v>
      </c>
      <c r="AV33">
        <v>264</v>
      </c>
      <c r="AW33">
        <v>13400</v>
      </c>
      <c r="AX33" s="4">
        <f t="shared" si="18"/>
        <v>0.30379746835443039</v>
      </c>
      <c r="AZ33" t="s">
        <v>43</v>
      </c>
      <c r="BA33" s="4">
        <f t="shared" si="19"/>
        <v>0.47916666666666669</v>
      </c>
      <c r="BB33" s="4">
        <f t="shared" si="20"/>
        <v>0.43935926773455375</v>
      </c>
      <c r="BC33" s="4">
        <f t="shared" si="21"/>
        <v>0.2635294117647059</v>
      </c>
      <c r="BD33" s="4">
        <f>AG39</f>
        <v>0.26218487394957984</v>
      </c>
      <c r="BE33" s="4">
        <f t="shared" si="22"/>
        <v>0.30379746835443039</v>
      </c>
      <c r="BF33" s="4">
        <f>AX38</f>
        <v>0.25343511450381678</v>
      </c>
      <c r="BG33" s="4"/>
      <c r="BH33" s="4"/>
      <c r="BI33" s="4">
        <f t="shared" si="23"/>
        <v>13.885037908092219</v>
      </c>
      <c r="BJ33" s="4">
        <f t="shared" si="23"/>
        <v>14.343842592592594</v>
      </c>
      <c r="BK33" s="4">
        <f t="shared" si="23"/>
        <v>8.206762434703613</v>
      </c>
      <c r="BL33" s="4">
        <f t="shared" si="23"/>
        <v>11.928415819547578</v>
      </c>
      <c r="BM33" s="4">
        <f t="shared" si="23"/>
        <v>3.5105032688830158</v>
      </c>
      <c r="BN33" s="4">
        <f t="shared" si="23"/>
        <v>6.7049935572466959</v>
      </c>
      <c r="BO33" s="4"/>
      <c r="CH33" s="4"/>
      <c r="CI33" s="4"/>
      <c r="CJ33" s="4"/>
    </row>
    <row r="34" spans="1:88" x14ac:dyDescent="0.3">
      <c r="A34" t="s">
        <v>35</v>
      </c>
      <c r="B34" s="2">
        <v>700</v>
      </c>
      <c r="C34" t="s">
        <v>42</v>
      </c>
      <c r="D34" s="2">
        <v>2710000</v>
      </c>
      <c r="E34" s="2">
        <v>3880000</v>
      </c>
      <c r="F34" s="2">
        <v>209</v>
      </c>
      <c r="G34" s="2">
        <v>5620</v>
      </c>
      <c r="H34" s="2"/>
      <c r="I34" t="s">
        <v>35</v>
      </c>
      <c r="J34" s="2">
        <v>800</v>
      </c>
      <c r="K34" t="s">
        <v>42</v>
      </c>
      <c r="L34" s="2">
        <v>503000</v>
      </c>
      <c r="M34" s="2">
        <v>599000</v>
      </c>
      <c r="N34" s="2">
        <v>209</v>
      </c>
      <c r="O34" s="2">
        <v>461</v>
      </c>
      <c r="P34" s="4">
        <f t="shared" si="16"/>
        <v>0.1856088560885609</v>
      </c>
      <c r="R34" t="s">
        <v>33</v>
      </c>
      <c r="S34">
        <v>700</v>
      </c>
      <c r="T34" t="s">
        <v>42</v>
      </c>
      <c r="U34">
        <v>2410000</v>
      </c>
      <c r="V34">
        <v>3200000</v>
      </c>
      <c r="W34">
        <v>345</v>
      </c>
      <c r="X34">
        <v>2310</v>
      </c>
      <c r="Z34" t="s">
        <v>33</v>
      </c>
      <c r="AA34">
        <v>800</v>
      </c>
      <c r="AB34" t="s">
        <v>42</v>
      </c>
      <c r="AC34">
        <v>489000</v>
      </c>
      <c r="AD34">
        <v>2250000</v>
      </c>
      <c r="AE34">
        <v>345</v>
      </c>
      <c r="AF34">
        <v>5090</v>
      </c>
      <c r="AG34" s="4">
        <f t="shared" si="17"/>
        <v>0.2029045643153527</v>
      </c>
      <c r="AI34" t="s">
        <v>31</v>
      </c>
      <c r="AJ34">
        <v>700</v>
      </c>
      <c r="AK34" t="s">
        <v>42</v>
      </c>
      <c r="AL34">
        <v>1220000</v>
      </c>
      <c r="AM34">
        <v>2840000</v>
      </c>
      <c r="AN34">
        <v>250</v>
      </c>
      <c r="AO34">
        <v>6470</v>
      </c>
      <c r="AQ34" t="s">
        <v>31</v>
      </c>
      <c r="AR34">
        <v>800</v>
      </c>
      <c r="AS34" t="s">
        <v>42</v>
      </c>
      <c r="AT34">
        <v>312000</v>
      </c>
      <c r="AU34">
        <v>3600000</v>
      </c>
      <c r="AV34">
        <v>250</v>
      </c>
      <c r="AW34">
        <v>13100</v>
      </c>
      <c r="AX34" s="4">
        <f t="shared" si="18"/>
        <v>0.25573770491803277</v>
      </c>
      <c r="AZ34" t="s">
        <v>41</v>
      </c>
      <c r="BA34" s="4">
        <f t="shared" si="19"/>
        <v>0.1856088560885609</v>
      </c>
      <c r="BB34" s="4">
        <f t="shared" si="20"/>
        <v>0.17591240875912409</v>
      </c>
      <c r="BC34" s="4">
        <f t="shared" si="21"/>
        <v>0.2029045643153527</v>
      </c>
      <c r="BD34" s="4">
        <f>AG37</f>
        <v>0.18661971830985916</v>
      </c>
      <c r="BE34" s="4">
        <f t="shared" si="22"/>
        <v>0.25573770491803277</v>
      </c>
      <c r="BF34" s="4">
        <f>AX37</f>
        <v>0.15259259259259259</v>
      </c>
      <c r="BG34" s="4"/>
      <c r="BH34" s="5"/>
      <c r="BI34" s="4">
        <f t="shared" si="23"/>
        <v>1.6321901622234543</v>
      </c>
      <c r="BJ34" s="4">
        <f t="shared" si="23"/>
        <v>2.3515220329818867</v>
      </c>
      <c r="BK34" s="4">
        <f t="shared" si="23"/>
        <v>3.9671193867251962</v>
      </c>
      <c r="BL34" s="4">
        <f t="shared" si="23"/>
        <v>6.2579066194759738</v>
      </c>
      <c r="BM34" s="4">
        <f t="shared" si="23"/>
        <v>2.8424197441902361</v>
      </c>
      <c r="BN34" s="4">
        <f t="shared" si="23"/>
        <v>1.9773226375376907</v>
      </c>
      <c r="BO34" s="4"/>
      <c r="CH34" s="4"/>
      <c r="CI34" s="4"/>
      <c r="CJ34" s="4"/>
    </row>
    <row r="35" spans="1:88" x14ac:dyDescent="0.3">
      <c r="A35" t="s">
        <v>35</v>
      </c>
      <c r="B35" s="2">
        <v>700</v>
      </c>
      <c r="C35" t="s">
        <v>40</v>
      </c>
      <c r="D35" s="2">
        <v>2860000</v>
      </c>
      <c r="E35" s="2">
        <v>4250000</v>
      </c>
      <c r="F35" s="2">
        <v>247</v>
      </c>
      <c r="G35" s="2">
        <v>5650</v>
      </c>
      <c r="H35" s="2"/>
      <c r="I35" t="s">
        <v>35</v>
      </c>
      <c r="J35" s="2">
        <v>800</v>
      </c>
      <c r="K35" t="s">
        <v>40</v>
      </c>
      <c r="L35" s="2">
        <v>1170000</v>
      </c>
      <c r="M35" s="2">
        <v>1290000</v>
      </c>
      <c r="N35" s="2">
        <v>247</v>
      </c>
      <c r="O35" s="2">
        <v>484</v>
      </c>
      <c r="P35" s="4">
        <f t="shared" si="16"/>
        <v>0.40909090909090912</v>
      </c>
      <c r="R35" t="s">
        <v>33</v>
      </c>
      <c r="S35">
        <v>700</v>
      </c>
      <c r="T35" t="s">
        <v>40</v>
      </c>
      <c r="U35">
        <v>2070000</v>
      </c>
      <c r="V35">
        <v>2740000</v>
      </c>
      <c r="W35">
        <v>312</v>
      </c>
      <c r="X35">
        <v>2150</v>
      </c>
      <c r="Z35" t="s">
        <v>33</v>
      </c>
      <c r="AA35">
        <v>800</v>
      </c>
      <c r="AB35" t="s">
        <v>40</v>
      </c>
      <c r="AC35">
        <v>592000</v>
      </c>
      <c r="AD35">
        <v>2040000</v>
      </c>
      <c r="AE35">
        <v>312</v>
      </c>
      <c r="AF35">
        <v>4630</v>
      </c>
      <c r="AG35" s="4">
        <f t="shared" si="17"/>
        <v>0.28599033816425123</v>
      </c>
      <c r="AI35" t="s">
        <v>31</v>
      </c>
      <c r="AJ35">
        <v>700</v>
      </c>
      <c r="AK35" t="s">
        <v>40</v>
      </c>
      <c r="AL35">
        <v>1200000</v>
      </c>
      <c r="AM35">
        <v>2960000</v>
      </c>
      <c r="AN35">
        <v>250</v>
      </c>
      <c r="AO35">
        <v>7010</v>
      </c>
      <c r="AQ35" t="s">
        <v>31</v>
      </c>
      <c r="AR35">
        <v>800</v>
      </c>
      <c r="AS35" t="s">
        <v>40</v>
      </c>
      <c r="AT35">
        <v>582000</v>
      </c>
      <c r="AU35">
        <v>4130000</v>
      </c>
      <c r="AV35">
        <v>250</v>
      </c>
      <c r="AW35">
        <v>14200</v>
      </c>
      <c r="AX35" s="4">
        <f t="shared" si="18"/>
        <v>0.48499999999999999</v>
      </c>
      <c r="AZ35" t="s">
        <v>39</v>
      </c>
      <c r="BA35" s="4">
        <f t="shared" si="19"/>
        <v>0.40909090909090912</v>
      </c>
      <c r="BB35" s="4">
        <f t="shared" si="20"/>
        <v>0.34916666666666668</v>
      </c>
      <c r="BC35" s="4">
        <f t="shared" si="21"/>
        <v>0.28599033816425123</v>
      </c>
      <c r="BD35" s="4">
        <f>AG36</f>
        <v>0.26651982378854627</v>
      </c>
      <c r="BE35" s="4">
        <f t="shared" si="22"/>
        <v>0.48499999999999999</v>
      </c>
      <c r="BF35" s="4">
        <f>AX36</f>
        <v>0.42660550458715596</v>
      </c>
      <c r="BG35" s="4"/>
      <c r="BI35" s="4">
        <f t="shared" si="23"/>
        <v>10.960136722321467</v>
      </c>
      <c r="BJ35" s="4">
        <f t="shared" si="23"/>
        <v>10.238200231481482</v>
      </c>
      <c r="BK35" s="4">
        <f t="shared" si="23"/>
        <v>9.7775096525096536</v>
      </c>
      <c r="BL35" s="4">
        <f t="shared" si="23"/>
        <v>12.253716187628694</v>
      </c>
      <c r="BM35" s="4">
        <f t="shared" si="23"/>
        <v>6.0294175824175822</v>
      </c>
      <c r="BN35" s="4">
        <f t="shared" si="23"/>
        <v>14.823519371906469</v>
      </c>
      <c r="BO35" s="4"/>
      <c r="CH35" s="4"/>
      <c r="CI35" s="4"/>
      <c r="CJ35" s="4"/>
    </row>
    <row r="36" spans="1:88" x14ac:dyDescent="0.3">
      <c r="A36" t="s">
        <v>35</v>
      </c>
      <c r="B36" s="2">
        <v>700</v>
      </c>
      <c r="C36" t="s">
        <v>30</v>
      </c>
      <c r="D36" s="2">
        <v>194000</v>
      </c>
      <c r="E36" s="2">
        <v>1070000</v>
      </c>
      <c r="F36" s="2">
        <v>270</v>
      </c>
      <c r="G36" s="2">
        <v>3250</v>
      </c>
      <c r="H36" s="2"/>
      <c r="I36" t="s">
        <v>35</v>
      </c>
      <c r="J36" s="2">
        <v>800</v>
      </c>
      <c r="K36" t="s">
        <v>30</v>
      </c>
      <c r="L36" s="2">
        <v>50000</v>
      </c>
      <c r="M36" s="2">
        <v>159000</v>
      </c>
      <c r="N36" s="2">
        <v>270</v>
      </c>
      <c r="O36" s="2">
        <v>405</v>
      </c>
      <c r="P36" s="4">
        <f t="shared" si="16"/>
        <v>0.25773195876288657</v>
      </c>
      <c r="R36" t="s">
        <v>33</v>
      </c>
      <c r="S36">
        <v>700</v>
      </c>
      <c r="T36" t="s">
        <v>34</v>
      </c>
      <c r="U36">
        <v>2270000</v>
      </c>
      <c r="V36">
        <v>2980000</v>
      </c>
      <c r="W36">
        <v>312</v>
      </c>
      <c r="X36">
        <v>2290</v>
      </c>
      <c r="Z36" t="s">
        <v>33</v>
      </c>
      <c r="AA36">
        <v>800</v>
      </c>
      <c r="AB36" t="s">
        <v>34</v>
      </c>
      <c r="AC36">
        <v>605000</v>
      </c>
      <c r="AD36">
        <v>2080000</v>
      </c>
      <c r="AE36">
        <v>312</v>
      </c>
      <c r="AF36">
        <v>4710</v>
      </c>
      <c r="AG36" s="4">
        <f t="shared" si="17"/>
        <v>0.26651982378854627</v>
      </c>
      <c r="AI36" t="s">
        <v>31</v>
      </c>
      <c r="AJ36">
        <v>700</v>
      </c>
      <c r="AK36" t="s">
        <v>34</v>
      </c>
      <c r="AL36">
        <v>1090000</v>
      </c>
      <c r="AM36">
        <v>2910000</v>
      </c>
      <c r="AN36">
        <v>286</v>
      </c>
      <c r="AO36">
        <v>6360</v>
      </c>
      <c r="AQ36" t="s">
        <v>31</v>
      </c>
      <c r="AR36">
        <v>800</v>
      </c>
      <c r="AS36" t="s">
        <v>34</v>
      </c>
      <c r="AT36">
        <v>465000</v>
      </c>
      <c r="AU36">
        <v>4320000</v>
      </c>
      <c r="AV36">
        <v>286</v>
      </c>
      <c r="AW36">
        <v>13500</v>
      </c>
      <c r="AX36" s="4">
        <f t="shared" si="18"/>
        <v>0.42660550458715596</v>
      </c>
      <c r="BH36" s="5"/>
      <c r="BO36" s="4"/>
    </row>
    <row r="37" spans="1:88" x14ac:dyDescent="0.3">
      <c r="A37" t="s">
        <v>35</v>
      </c>
      <c r="B37" s="2">
        <v>700</v>
      </c>
      <c r="C37" t="s">
        <v>32</v>
      </c>
      <c r="D37" s="2">
        <v>478000</v>
      </c>
      <c r="E37" s="2">
        <v>1420000</v>
      </c>
      <c r="F37" s="2">
        <v>242</v>
      </c>
      <c r="G37" s="2">
        <v>3900</v>
      </c>
      <c r="H37" s="2"/>
      <c r="I37" t="s">
        <v>35</v>
      </c>
      <c r="J37" s="2">
        <v>800</v>
      </c>
      <c r="K37" t="s">
        <v>32</v>
      </c>
      <c r="L37" s="2">
        <v>185000</v>
      </c>
      <c r="M37" s="2">
        <v>278000</v>
      </c>
      <c r="N37" s="2">
        <v>242</v>
      </c>
      <c r="O37" s="2">
        <v>385</v>
      </c>
      <c r="P37" s="4">
        <f t="shared" si="16"/>
        <v>0.38702928870292885</v>
      </c>
      <c r="R37" t="s">
        <v>33</v>
      </c>
      <c r="S37">
        <v>700</v>
      </c>
      <c r="T37" t="s">
        <v>36</v>
      </c>
      <c r="U37">
        <v>2840000</v>
      </c>
      <c r="V37">
        <v>3810000</v>
      </c>
      <c r="W37">
        <v>420</v>
      </c>
      <c r="X37">
        <v>2300</v>
      </c>
      <c r="Z37" t="s">
        <v>33</v>
      </c>
      <c r="AA37">
        <v>800</v>
      </c>
      <c r="AB37" t="s">
        <v>36</v>
      </c>
      <c r="AC37">
        <v>530000</v>
      </c>
      <c r="AD37">
        <v>2590000</v>
      </c>
      <c r="AE37">
        <v>420</v>
      </c>
      <c r="AF37">
        <v>4900</v>
      </c>
      <c r="AG37" s="4">
        <f t="shared" si="17"/>
        <v>0.18661971830985916</v>
      </c>
      <c r="AI37" t="s">
        <v>31</v>
      </c>
      <c r="AJ37">
        <v>700</v>
      </c>
      <c r="AK37" t="s">
        <v>36</v>
      </c>
      <c r="AL37">
        <v>1350000</v>
      </c>
      <c r="AM37">
        <v>3210000</v>
      </c>
      <c r="AN37">
        <v>299</v>
      </c>
      <c r="AO37">
        <v>6250</v>
      </c>
      <c r="AQ37" t="s">
        <v>31</v>
      </c>
      <c r="AR37">
        <v>800</v>
      </c>
      <c r="AS37" t="s">
        <v>36</v>
      </c>
      <c r="AT37">
        <v>206000</v>
      </c>
      <c r="AU37">
        <v>3920000</v>
      </c>
      <c r="AV37">
        <v>299</v>
      </c>
      <c r="AW37">
        <v>12400</v>
      </c>
      <c r="AX37" s="4">
        <f t="shared" si="18"/>
        <v>0.15259259259259259</v>
      </c>
      <c r="BH37">
        <v>1</v>
      </c>
      <c r="BI37" s="4">
        <f t="shared" ref="BI37:BN37" si="24">BI31/BI30</f>
        <v>3.0872560693179034</v>
      </c>
      <c r="BJ37" s="4">
        <f t="shared" si="24"/>
        <v>1.9686811355782747</v>
      </c>
      <c r="BK37" s="4">
        <f t="shared" si="24"/>
        <v>0.85450729326436481</v>
      </c>
      <c r="BL37" s="4">
        <f t="shared" si="24"/>
        <v>1.9541798038351024</v>
      </c>
      <c r="BM37" s="4">
        <f t="shared" si="24"/>
        <v>2.4163931537326255</v>
      </c>
      <c r="BN37" s="4">
        <f t="shared" si="24"/>
        <v>0.95162575059051735</v>
      </c>
      <c r="BO37" s="4"/>
      <c r="CH37" s="4"/>
      <c r="CI37" s="4"/>
    </row>
    <row r="38" spans="1:88" x14ac:dyDescent="0.3">
      <c r="A38" t="s">
        <v>35</v>
      </c>
      <c r="B38" s="2">
        <v>700</v>
      </c>
      <c r="C38" t="s">
        <v>37</v>
      </c>
      <c r="D38" s="2">
        <v>2250000</v>
      </c>
      <c r="E38" s="2">
        <v>3950000</v>
      </c>
      <c r="F38" s="2">
        <v>288</v>
      </c>
      <c r="G38" s="2">
        <v>5910</v>
      </c>
      <c r="H38" s="2"/>
      <c r="I38" t="s">
        <v>35</v>
      </c>
      <c r="J38" s="2">
        <v>800</v>
      </c>
      <c r="K38" t="s">
        <v>37</v>
      </c>
      <c r="L38" s="2">
        <v>329000</v>
      </c>
      <c r="M38" s="2">
        <v>454000</v>
      </c>
      <c r="N38" s="2">
        <v>288</v>
      </c>
      <c r="O38" s="2">
        <v>431</v>
      </c>
      <c r="P38" s="4">
        <f t="shared" si="16"/>
        <v>0.14622222222222223</v>
      </c>
      <c r="R38" t="s">
        <v>33</v>
      </c>
      <c r="S38">
        <v>700</v>
      </c>
      <c r="T38" t="s">
        <v>37</v>
      </c>
      <c r="U38">
        <v>2530000</v>
      </c>
      <c r="V38">
        <v>3410000</v>
      </c>
      <c r="W38">
        <v>435</v>
      </c>
      <c r="X38">
        <v>2020</v>
      </c>
      <c r="Z38" t="s">
        <v>33</v>
      </c>
      <c r="AA38">
        <v>800</v>
      </c>
      <c r="AB38" t="s">
        <v>37</v>
      </c>
      <c r="AC38">
        <v>345000</v>
      </c>
      <c r="AD38">
        <v>2410000</v>
      </c>
      <c r="AE38">
        <v>435</v>
      </c>
      <c r="AF38">
        <v>4750</v>
      </c>
      <c r="AG38" s="4">
        <f t="shared" si="17"/>
        <v>0.13636363636363635</v>
      </c>
      <c r="AI38" t="s">
        <v>31</v>
      </c>
      <c r="AJ38">
        <v>700</v>
      </c>
      <c r="AK38" t="s">
        <v>38</v>
      </c>
      <c r="AL38">
        <v>1310000</v>
      </c>
      <c r="AM38">
        <v>3140000</v>
      </c>
      <c r="AN38">
        <v>276</v>
      </c>
      <c r="AO38">
        <v>6640</v>
      </c>
      <c r="AQ38" t="s">
        <v>31</v>
      </c>
      <c r="AR38">
        <v>800</v>
      </c>
      <c r="AS38" t="s">
        <v>38</v>
      </c>
      <c r="AT38">
        <v>332000</v>
      </c>
      <c r="AU38">
        <v>4280000</v>
      </c>
      <c r="AV38">
        <v>276</v>
      </c>
      <c r="AW38">
        <v>14300</v>
      </c>
      <c r="AX38" s="4">
        <f t="shared" si="18"/>
        <v>0.25343511450381678</v>
      </c>
      <c r="BA38" s="4"/>
      <c r="BB38" s="4"/>
      <c r="BC38" s="4"/>
      <c r="BD38" s="4"/>
      <c r="BE38" s="4"/>
      <c r="BF38" s="4"/>
      <c r="BG38" s="4"/>
      <c r="BH38">
        <v>2</v>
      </c>
      <c r="BI38" s="4">
        <f t="shared" ref="BI38:BN38" si="25">BI33/BI32</f>
        <v>13.885037908092219</v>
      </c>
      <c r="BJ38" s="4">
        <f t="shared" si="25"/>
        <v>14.343842592592594</v>
      </c>
      <c r="BK38" s="4">
        <f t="shared" si="25"/>
        <v>8.206762434703613</v>
      </c>
      <c r="BL38" s="4">
        <f t="shared" si="25"/>
        <v>4.7970328021137849</v>
      </c>
      <c r="BM38" s="4">
        <f t="shared" si="25"/>
        <v>3.5105032688830158</v>
      </c>
      <c r="BN38" s="4">
        <f t="shared" si="25"/>
        <v>6.7049935572466959</v>
      </c>
      <c r="BO38" s="4"/>
      <c r="CH38" s="4"/>
      <c r="CI38" s="4"/>
      <c r="CJ38" s="4"/>
    </row>
    <row r="39" spans="1:88" x14ac:dyDescent="0.3">
      <c r="A39" t="s">
        <v>35</v>
      </c>
      <c r="B39" s="2">
        <v>700</v>
      </c>
      <c r="C39" t="s">
        <v>38</v>
      </c>
      <c r="D39" s="2">
        <v>4370000</v>
      </c>
      <c r="E39" s="2">
        <v>6900000</v>
      </c>
      <c r="F39" s="2">
        <v>297</v>
      </c>
      <c r="G39" s="2">
        <v>8500</v>
      </c>
      <c r="H39" s="2"/>
      <c r="I39" t="s">
        <v>35</v>
      </c>
      <c r="J39" s="2">
        <v>800</v>
      </c>
      <c r="K39" t="s">
        <v>38</v>
      </c>
      <c r="L39" s="2">
        <v>1920000</v>
      </c>
      <c r="M39" s="2">
        <v>2090000</v>
      </c>
      <c r="N39" s="2">
        <v>297</v>
      </c>
      <c r="O39" s="2">
        <v>568</v>
      </c>
      <c r="P39" s="4">
        <f t="shared" si="16"/>
        <v>0.43935926773455375</v>
      </c>
      <c r="R39" t="s">
        <v>33</v>
      </c>
      <c r="S39">
        <v>700</v>
      </c>
      <c r="T39" t="s">
        <v>38</v>
      </c>
      <c r="U39">
        <v>2380000</v>
      </c>
      <c r="V39">
        <v>3190000</v>
      </c>
      <c r="W39">
        <v>390</v>
      </c>
      <c r="X39">
        <v>2090</v>
      </c>
      <c r="Z39" t="s">
        <v>33</v>
      </c>
      <c r="AA39">
        <v>800</v>
      </c>
      <c r="AB39" t="s">
        <v>38</v>
      </c>
      <c r="AC39">
        <v>624000</v>
      </c>
      <c r="AD39">
        <v>2480000</v>
      </c>
      <c r="AE39">
        <v>390</v>
      </c>
      <c r="AF39">
        <v>4770</v>
      </c>
      <c r="AG39" s="4">
        <f t="shared" si="17"/>
        <v>0.26218487394957984</v>
      </c>
      <c r="AI39" t="s">
        <v>31</v>
      </c>
      <c r="AJ39">
        <v>700</v>
      </c>
      <c r="AK39" t="s">
        <v>37</v>
      </c>
      <c r="AL39">
        <v>1260000</v>
      </c>
      <c r="AM39">
        <v>3470000</v>
      </c>
      <c r="AN39">
        <v>364</v>
      </c>
      <c r="AO39">
        <v>6070</v>
      </c>
      <c r="AQ39" t="s">
        <v>31</v>
      </c>
      <c r="AR39">
        <v>800</v>
      </c>
      <c r="AS39" t="s">
        <v>37</v>
      </c>
      <c r="AT39">
        <v>166000</v>
      </c>
      <c r="AU39">
        <v>5170000</v>
      </c>
      <c r="AV39">
        <v>364</v>
      </c>
      <c r="AW39">
        <v>13700</v>
      </c>
      <c r="AX39" s="4">
        <f t="shared" si="18"/>
        <v>0.13174603174603175</v>
      </c>
      <c r="BA39" s="4"/>
      <c r="BB39" s="4"/>
      <c r="BC39" s="4"/>
      <c r="BD39" s="4"/>
      <c r="BE39" s="4"/>
      <c r="BF39" s="4"/>
      <c r="BH39">
        <v>3</v>
      </c>
      <c r="BI39" s="4">
        <f t="shared" ref="BI39:BN39" si="26">BI35/BI34</f>
        <v>6.7149876135700994</v>
      </c>
      <c r="BJ39" s="4">
        <f t="shared" si="26"/>
        <v>4.3538610686538037</v>
      </c>
      <c r="BK39" s="4">
        <f t="shared" si="26"/>
        <v>2.4646371080303831</v>
      </c>
      <c r="BL39" s="4">
        <f t="shared" si="26"/>
        <v>1.9581174556827756</v>
      </c>
      <c r="BM39" s="4">
        <f t="shared" si="26"/>
        <v>2.121227026635109</v>
      </c>
      <c r="BN39" s="4">
        <f t="shared" si="26"/>
        <v>7.4967630929294469</v>
      </c>
      <c r="BO39" s="4"/>
      <c r="CH39" s="4"/>
      <c r="CI39" s="4"/>
      <c r="CJ39" s="4"/>
    </row>
    <row r="40" spans="1:88" x14ac:dyDescent="0.3">
      <c r="A40" t="s">
        <v>35</v>
      </c>
      <c r="B40" s="2">
        <v>700</v>
      </c>
      <c r="C40" t="s">
        <v>36</v>
      </c>
      <c r="D40" s="2">
        <v>2740000</v>
      </c>
      <c r="E40" s="2">
        <v>3860000</v>
      </c>
      <c r="F40" s="2">
        <v>234</v>
      </c>
      <c r="G40" s="2">
        <v>4790</v>
      </c>
      <c r="H40" s="2"/>
      <c r="I40" t="s">
        <v>35</v>
      </c>
      <c r="J40" s="2">
        <v>800</v>
      </c>
      <c r="K40" t="s">
        <v>36</v>
      </c>
      <c r="L40" s="2">
        <v>482000</v>
      </c>
      <c r="M40" s="2">
        <v>611000</v>
      </c>
      <c r="N40" s="2">
        <v>234</v>
      </c>
      <c r="O40" s="2">
        <v>552</v>
      </c>
      <c r="P40" s="4">
        <f t="shared" si="16"/>
        <v>0.17591240875912409</v>
      </c>
      <c r="R40" t="s">
        <v>33</v>
      </c>
      <c r="S40">
        <v>700</v>
      </c>
      <c r="T40" t="s">
        <v>30</v>
      </c>
      <c r="U40">
        <v>586000</v>
      </c>
      <c r="V40">
        <v>1230000</v>
      </c>
      <c r="W40">
        <v>325</v>
      </c>
      <c r="X40">
        <v>1980</v>
      </c>
      <c r="Z40" t="s">
        <v>33</v>
      </c>
      <c r="AA40">
        <v>800</v>
      </c>
      <c r="AB40" t="s">
        <v>30</v>
      </c>
      <c r="AC40">
        <v>68300</v>
      </c>
      <c r="AD40">
        <v>1600000</v>
      </c>
      <c r="AE40">
        <v>325</v>
      </c>
      <c r="AF40">
        <v>4700</v>
      </c>
      <c r="AG40" s="4">
        <f t="shared" si="17"/>
        <v>0.11655290102389078</v>
      </c>
      <c r="AI40" t="s">
        <v>31</v>
      </c>
      <c r="AJ40">
        <v>700</v>
      </c>
      <c r="AK40" t="s">
        <v>32</v>
      </c>
      <c r="AL40">
        <v>683000</v>
      </c>
      <c r="AM40">
        <v>2880000</v>
      </c>
      <c r="AN40">
        <v>330</v>
      </c>
      <c r="AO40">
        <v>6660</v>
      </c>
      <c r="AQ40" t="s">
        <v>31</v>
      </c>
      <c r="AR40">
        <v>800</v>
      </c>
      <c r="AS40" t="s">
        <v>32</v>
      </c>
      <c r="AT40">
        <v>257000</v>
      </c>
      <c r="AU40">
        <v>5110000</v>
      </c>
      <c r="AV40">
        <v>330</v>
      </c>
      <c r="AW40">
        <v>14700</v>
      </c>
      <c r="AX40" s="4">
        <f t="shared" si="18"/>
        <v>0.37628111273792092</v>
      </c>
      <c r="BA40" s="4"/>
      <c r="BB40" s="4"/>
      <c r="BC40" s="4"/>
      <c r="BD40" s="4"/>
      <c r="BE40" s="4"/>
      <c r="BF40" s="4"/>
      <c r="BN40" s="5"/>
      <c r="BO40" s="4"/>
      <c r="CH40" s="4"/>
      <c r="CI40" s="4"/>
    </row>
    <row r="41" spans="1:88" x14ac:dyDescent="0.3">
      <c r="A41" t="s">
        <v>35</v>
      </c>
      <c r="B41" s="2">
        <v>700</v>
      </c>
      <c r="C41" t="s">
        <v>34</v>
      </c>
      <c r="D41" s="2">
        <v>2400000</v>
      </c>
      <c r="E41" s="2">
        <v>4560000</v>
      </c>
      <c r="F41" s="2">
        <v>375</v>
      </c>
      <c r="G41" s="2">
        <v>5770</v>
      </c>
      <c r="H41" s="2"/>
      <c r="I41" t="s">
        <v>35</v>
      </c>
      <c r="J41" s="2">
        <v>800</v>
      </c>
      <c r="K41" t="s">
        <v>34</v>
      </c>
      <c r="L41" s="2">
        <v>838000</v>
      </c>
      <c r="M41" s="2">
        <v>1020000</v>
      </c>
      <c r="N41" s="2">
        <v>375</v>
      </c>
      <c r="O41" s="2">
        <v>495</v>
      </c>
      <c r="P41" s="4">
        <f t="shared" si="16"/>
        <v>0.34916666666666668</v>
      </c>
      <c r="R41" t="s">
        <v>33</v>
      </c>
      <c r="S41">
        <v>700</v>
      </c>
      <c r="T41" t="s">
        <v>32</v>
      </c>
      <c r="U41">
        <v>492000</v>
      </c>
      <c r="V41">
        <v>1790000</v>
      </c>
      <c r="W41">
        <v>667</v>
      </c>
      <c r="X41">
        <v>1940</v>
      </c>
      <c r="Z41" t="s">
        <v>33</v>
      </c>
      <c r="AA41">
        <v>800</v>
      </c>
      <c r="AB41" t="s">
        <v>32</v>
      </c>
      <c r="AC41">
        <v>63600</v>
      </c>
      <c r="AD41">
        <v>3420000</v>
      </c>
      <c r="AE41">
        <v>667</v>
      </c>
      <c r="AF41">
        <v>5030</v>
      </c>
      <c r="AG41" s="4">
        <f t="shared" si="17"/>
        <v>0.12926829268292683</v>
      </c>
      <c r="AI41" t="s">
        <v>31</v>
      </c>
      <c r="AJ41">
        <v>700</v>
      </c>
      <c r="AK41" t="s">
        <v>30</v>
      </c>
      <c r="AL41">
        <v>147000</v>
      </c>
      <c r="AM41">
        <v>2330000</v>
      </c>
      <c r="AN41">
        <v>351</v>
      </c>
      <c r="AO41">
        <v>6210</v>
      </c>
      <c r="AQ41" t="s">
        <v>31</v>
      </c>
      <c r="AR41">
        <v>800</v>
      </c>
      <c r="AS41" t="s">
        <v>30</v>
      </c>
      <c r="AT41">
        <v>57300</v>
      </c>
      <c r="AU41">
        <v>4910000</v>
      </c>
      <c r="AV41">
        <v>351</v>
      </c>
      <c r="AW41">
        <v>13800</v>
      </c>
      <c r="AX41" s="4">
        <f t="shared" si="18"/>
        <v>0.38979591836734695</v>
      </c>
      <c r="BJ41" t="s">
        <v>29</v>
      </c>
      <c r="BK41" t="s">
        <v>28</v>
      </c>
      <c r="BL41" t="s">
        <v>27</v>
      </c>
      <c r="BM41" t="s">
        <v>26</v>
      </c>
      <c r="BN41" t="s">
        <v>25</v>
      </c>
      <c r="BO41" s="4"/>
    </row>
    <row r="42" spans="1:88" x14ac:dyDescent="0.3">
      <c r="BI42" t="s">
        <v>24</v>
      </c>
      <c r="BJ42" s="2">
        <f>AVERAGE(BI37:CJ37)</f>
        <v>1.8721072010531314</v>
      </c>
      <c r="BK42" s="4">
        <f>_xlfn.STDEV.P(BI37:CJ37)</f>
        <v>0.78227148742874819</v>
      </c>
      <c r="BL42" s="5">
        <f>_xlfn.T.TEST(BI30:BN30,BI31:BN31,2,3)</f>
        <v>0.24469103086290755</v>
      </c>
      <c r="BO42" s="4"/>
    </row>
    <row r="43" spans="1:88" x14ac:dyDescent="0.3">
      <c r="Q43" s="4"/>
      <c r="AH43" s="4"/>
      <c r="AS43" s="4"/>
      <c r="AU43" s="4"/>
      <c r="BI43" t="s">
        <v>23</v>
      </c>
      <c r="BJ43" s="2">
        <f>AVERAGE(BI38:CJ38)</f>
        <v>8.5746954272719869</v>
      </c>
      <c r="BK43" s="4">
        <f>_xlfn.STDEV.P(BI38:CJ38)</f>
        <v>4.1839123073811502</v>
      </c>
      <c r="BL43" s="5">
        <f>_xlfn.T.TEST(BI32:CJ32,BI33:CJ33,2,3)</f>
        <v>4.5089436388926077E-3</v>
      </c>
      <c r="BM43" s="5">
        <f>_xlfn.T.TEST(BI37:CI37,BI38:CJ38,2,3)</f>
        <v>1.5111746754343756E-2</v>
      </c>
      <c r="BN43" s="5"/>
      <c r="BO43" s="4"/>
    </row>
    <row r="44" spans="1:88" x14ac:dyDescent="0.3">
      <c r="Q44" s="4"/>
      <c r="AH44" s="4"/>
      <c r="AJ44" s="4"/>
      <c r="AK44" s="4"/>
      <c r="AL44" s="4"/>
      <c r="AM44" s="4"/>
      <c r="AN44" s="4"/>
      <c r="AU44" s="4"/>
      <c r="BA44" s="4"/>
      <c r="BI44" t="s">
        <v>22</v>
      </c>
      <c r="BJ44" s="2">
        <f>AVERAGE(BI39:CJ39)</f>
        <v>4.1849322275836025</v>
      </c>
      <c r="BK44" s="4">
        <f>_xlfn.STDEV.P(BI39:CJ39)</f>
        <v>2.2201703903566443</v>
      </c>
      <c r="BL44" s="5">
        <f>_xlfn.T.TEST(BI34:CJ34,BI35:CJ35,2,3)</f>
        <v>5.8755939669984905E-4</v>
      </c>
      <c r="BM44" s="5">
        <f>_xlfn.T.TEST(BI37:BN37,BI39:CJ39,2,3)</f>
        <v>6.8790305505587818E-2</v>
      </c>
      <c r="BN44" s="5">
        <f>_xlfn.T.TEST(BI38:CJ38,BI39:CJ39,2,3)</f>
        <v>7.3752717560121375E-2</v>
      </c>
      <c r="BO44" s="4"/>
    </row>
    <row r="45" spans="1:88" x14ac:dyDescent="0.3">
      <c r="AH45" s="4"/>
      <c r="BO45" s="4"/>
    </row>
    <row r="46" spans="1:88" x14ac:dyDescent="0.3">
      <c r="AH46" s="4"/>
    </row>
    <row r="47" spans="1:88" x14ac:dyDescent="0.3">
      <c r="AH47" s="4"/>
    </row>
    <row r="48" spans="1:88" x14ac:dyDescent="0.3">
      <c r="AH48" s="4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309B4-D0B9-41BE-A7AA-4BF625580CB0}">
  <dimension ref="A1:V179"/>
  <sheetViews>
    <sheetView topLeftCell="A105" workbookViewId="0">
      <selection activeCell="R119" sqref="R119"/>
    </sheetView>
  </sheetViews>
  <sheetFormatPr defaultRowHeight="14.4" x14ac:dyDescent="0.3"/>
  <sheetData>
    <row r="1" spans="1:22" x14ac:dyDescent="0.3">
      <c r="A1" t="s">
        <v>63</v>
      </c>
      <c r="B1" t="s">
        <v>61</v>
      </c>
      <c r="C1" t="s">
        <v>60</v>
      </c>
      <c r="D1" t="s">
        <v>59</v>
      </c>
      <c r="E1" t="s">
        <v>58</v>
      </c>
      <c r="F1" t="s">
        <v>57</v>
      </c>
      <c r="G1" t="s">
        <v>56</v>
      </c>
      <c r="I1" t="s">
        <v>83</v>
      </c>
      <c r="J1" t="s">
        <v>61</v>
      </c>
      <c r="K1" t="s">
        <v>59</v>
      </c>
      <c r="L1" t="s">
        <v>58</v>
      </c>
      <c r="M1" t="s">
        <v>57</v>
      </c>
      <c r="N1" t="s">
        <v>56</v>
      </c>
      <c r="O1" t="s">
        <v>55</v>
      </c>
      <c r="P1" t="s">
        <v>141</v>
      </c>
      <c r="S1" t="s">
        <v>10</v>
      </c>
      <c r="T1" t="s">
        <v>142</v>
      </c>
      <c r="U1" t="s">
        <v>143</v>
      </c>
      <c r="V1" t="s">
        <v>144</v>
      </c>
    </row>
    <row r="2" spans="1:22" x14ac:dyDescent="0.3">
      <c r="A2" t="s">
        <v>145</v>
      </c>
      <c r="B2">
        <v>700</v>
      </c>
      <c r="C2" t="s">
        <v>146</v>
      </c>
      <c r="D2">
        <v>2510000</v>
      </c>
      <c r="E2">
        <v>4760000</v>
      </c>
      <c r="F2">
        <v>338</v>
      </c>
      <c r="G2">
        <v>6650</v>
      </c>
      <c r="I2" t="s">
        <v>145</v>
      </c>
      <c r="J2">
        <v>800</v>
      </c>
      <c r="K2">
        <v>2170000</v>
      </c>
      <c r="L2">
        <v>2250000</v>
      </c>
      <c r="M2">
        <v>338</v>
      </c>
      <c r="N2">
        <v>216</v>
      </c>
      <c r="O2" s="6">
        <f t="shared" ref="O2:O17" si="0">K2/D2*10</f>
        <v>8.6454183266932265</v>
      </c>
      <c r="P2" s="6">
        <f>O2-O2</f>
        <v>0</v>
      </c>
      <c r="R2">
        <v>0</v>
      </c>
      <c r="S2" s="4">
        <f>P2</f>
        <v>0</v>
      </c>
      <c r="T2" s="4">
        <f>P6</f>
        <v>0</v>
      </c>
      <c r="U2" s="4">
        <f>P10</f>
        <v>0</v>
      </c>
      <c r="V2" s="4">
        <f>P14</f>
        <v>0</v>
      </c>
    </row>
    <row r="3" spans="1:22" x14ac:dyDescent="0.3">
      <c r="A3" t="s">
        <v>145</v>
      </c>
      <c r="B3">
        <v>700</v>
      </c>
      <c r="C3" t="s">
        <v>147</v>
      </c>
      <c r="D3">
        <v>2790000</v>
      </c>
      <c r="E3">
        <v>5220000</v>
      </c>
      <c r="F3">
        <v>392</v>
      </c>
      <c r="G3">
        <v>6200</v>
      </c>
      <c r="I3" t="s">
        <v>145</v>
      </c>
      <c r="J3">
        <v>800</v>
      </c>
      <c r="K3">
        <v>2600000</v>
      </c>
      <c r="L3">
        <v>2670000</v>
      </c>
      <c r="M3">
        <v>392</v>
      </c>
      <c r="N3">
        <v>192</v>
      </c>
      <c r="O3" s="6">
        <f t="shared" si="0"/>
        <v>9.3189964157706093</v>
      </c>
      <c r="P3" s="6">
        <f>O3-O2</f>
        <v>0.67357808907738281</v>
      </c>
      <c r="R3">
        <v>5</v>
      </c>
      <c r="S3" s="4">
        <f>P3</f>
        <v>0.67357808907738281</v>
      </c>
      <c r="T3" s="4">
        <f>P7</f>
        <v>2.8761662425784564</v>
      </c>
      <c r="U3" s="4">
        <f>P11</f>
        <v>2.056094929881338</v>
      </c>
      <c r="V3" s="4">
        <f>P15</f>
        <v>2.7124804028694935</v>
      </c>
    </row>
    <row r="4" spans="1:22" x14ac:dyDescent="0.3">
      <c r="A4" t="s">
        <v>145</v>
      </c>
      <c r="B4">
        <v>700</v>
      </c>
      <c r="C4" t="s">
        <v>148</v>
      </c>
      <c r="D4">
        <v>3270000</v>
      </c>
      <c r="E4">
        <v>5720000</v>
      </c>
      <c r="F4">
        <v>390</v>
      </c>
      <c r="G4">
        <v>6300</v>
      </c>
      <c r="I4" t="s">
        <v>145</v>
      </c>
      <c r="J4">
        <v>800</v>
      </c>
      <c r="K4">
        <v>3410000</v>
      </c>
      <c r="L4">
        <v>3490000</v>
      </c>
      <c r="M4">
        <v>390</v>
      </c>
      <c r="N4">
        <v>195</v>
      </c>
      <c r="O4" s="6">
        <f t="shared" si="0"/>
        <v>10.428134556574925</v>
      </c>
      <c r="P4" s="6">
        <f>O4-O2</f>
        <v>1.7827162298816983</v>
      </c>
      <c r="R4">
        <v>10</v>
      </c>
      <c r="S4" s="4">
        <f>P4</f>
        <v>1.7827162298816983</v>
      </c>
      <c r="T4" s="4">
        <f>P8</f>
        <v>5.8975337639459777</v>
      </c>
      <c r="U4" s="4">
        <f>P12</f>
        <v>3.3659461509290871</v>
      </c>
      <c r="V4" s="4">
        <f>P16</f>
        <v>5.1228878648233476</v>
      </c>
    </row>
    <row r="5" spans="1:22" x14ac:dyDescent="0.3">
      <c r="A5" t="s">
        <v>145</v>
      </c>
      <c r="B5">
        <v>700</v>
      </c>
      <c r="C5" t="s">
        <v>149</v>
      </c>
      <c r="D5">
        <v>2900000</v>
      </c>
      <c r="E5">
        <v>5060000</v>
      </c>
      <c r="F5">
        <v>364</v>
      </c>
      <c r="G5">
        <v>5940</v>
      </c>
      <c r="I5" t="s">
        <v>145</v>
      </c>
      <c r="J5">
        <v>800</v>
      </c>
      <c r="K5">
        <v>2620000</v>
      </c>
      <c r="L5">
        <v>2680000</v>
      </c>
      <c r="M5">
        <v>364</v>
      </c>
      <c r="N5">
        <v>165</v>
      </c>
      <c r="O5" s="6">
        <f t="shared" si="0"/>
        <v>9.0344827586206904</v>
      </c>
      <c r="P5" s="6">
        <f>O5-O2</f>
        <v>0.38906443192746387</v>
      </c>
      <c r="R5">
        <v>15</v>
      </c>
      <c r="S5" s="4">
        <f>P5</f>
        <v>0.38906443192746387</v>
      </c>
      <c r="T5" s="4">
        <f>P9</f>
        <v>5.878750221906623</v>
      </c>
      <c r="U5" s="4">
        <f>P13</f>
        <v>3.2919020715630882</v>
      </c>
      <c r="V5" s="4">
        <f>P17</f>
        <v>6.6646521115056263</v>
      </c>
    </row>
    <row r="6" spans="1:22" x14ac:dyDescent="0.3">
      <c r="A6" t="s">
        <v>145</v>
      </c>
      <c r="B6">
        <v>700</v>
      </c>
      <c r="C6" t="s">
        <v>150</v>
      </c>
      <c r="D6">
        <v>2620000</v>
      </c>
      <c r="E6">
        <v>4610000</v>
      </c>
      <c r="F6">
        <v>336</v>
      </c>
      <c r="G6">
        <v>5910</v>
      </c>
      <c r="I6" t="s">
        <v>145</v>
      </c>
      <c r="J6">
        <v>800</v>
      </c>
      <c r="K6">
        <v>1750000</v>
      </c>
      <c r="L6">
        <v>1800000</v>
      </c>
      <c r="M6">
        <v>336</v>
      </c>
      <c r="N6">
        <v>150</v>
      </c>
      <c r="O6" s="6">
        <f t="shared" si="0"/>
        <v>6.6793893129770989</v>
      </c>
      <c r="P6" s="6">
        <f>O6-O6</f>
        <v>0</v>
      </c>
    </row>
    <row r="7" spans="1:22" x14ac:dyDescent="0.3">
      <c r="A7" t="s">
        <v>145</v>
      </c>
      <c r="B7">
        <v>700</v>
      </c>
      <c r="C7" t="s">
        <v>151</v>
      </c>
      <c r="D7">
        <v>2700000</v>
      </c>
      <c r="E7">
        <v>4860000</v>
      </c>
      <c r="F7">
        <v>351</v>
      </c>
      <c r="G7">
        <v>6160</v>
      </c>
      <c r="I7" t="s">
        <v>145</v>
      </c>
      <c r="J7">
        <v>800</v>
      </c>
      <c r="K7">
        <v>2580000</v>
      </c>
      <c r="L7">
        <v>2650000</v>
      </c>
      <c r="M7">
        <v>351</v>
      </c>
      <c r="N7">
        <v>200</v>
      </c>
      <c r="O7" s="6">
        <f t="shared" si="0"/>
        <v>9.5555555555555554</v>
      </c>
      <c r="P7" s="6">
        <f>O7-O6</f>
        <v>2.8761662425784564</v>
      </c>
    </row>
    <row r="8" spans="1:22" x14ac:dyDescent="0.3">
      <c r="A8" t="s">
        <v>145</v>
      </c>
      <c r="B8">
        <v>700</v>
      </c>
      <c r="C8" t="s">
        <v>152</v>
      </c>
      <c r="D8">
        <v>2600000</v>
      </c>
      <c r="E8">
        <v>4720000</v>
      </c>
      <c r="F8">
        <v>364</v>
      </c>
      <c r="G8">
        <v>5830</v>
      </c>
      <c r="I8" t="s">
        <v>145</v>
      </c>
      <c r="J8">
        <v>800</v>
      </c>
      <c r="K8">
        <v>3270000</v>
      </c>
      <c r="L8">
        <v>3370000</v>
      </c>
      <c r="M8">
        <v>364</v>
      </c>
      <c r="N8">
        <v>278</v>
      </c>
      <c r="O8" s="6">
        <f t="shared" si="0"/>
        <v>12.576923076923077</v>
      </c>
      <c r="P8" s="6">
        <f>O8-O6</f>
        <v>5.8975337639459777</v>
      </c>
    </row>
    <row r="9" spans="1:22" x14ac:dyDescent="0.3">
      <c r="A9" t="s">
        <v>145</v>
      </c>
      <c r="B9">
        <v>700</v>
      </c>
      <c r="C9" t="s">
        <v>153</v>
      </c>
      <c r="D9">
        <v>2150000</v>
      </c>
      <c r="E9">
        <v>3910000</v>
      </c>
      <c r="F9">
        <v>312</v>
      </c>
      <c r="G9">
        <v>5630</v>
      </c>
      <c r="I9" t="s">
        <v>145</v>
      </c>
      <c r="J9">
        <v>800</v>
      </c>
      <c r="K9">
        <v>2700000</v>
      </c>
      <c r="L9">
        <v>2790000</v>
      </c>
      <c r="M9">
        <v>312</v>
      </c>
      <c r="N9">
        <v>263</v>
      </c>
      <c r="O9" s="6">
        <f t="shared" si="0"/>
        <v>12.558139534883722</v>
      </c>
      <c r="P9" s="6">
        <f>O9-O6</f>
        <v>5.878750221906623</v>
      </c>
    </row>
    <row r="10" spans="1:22" x14ac:dyDescent="0.3">
      <c r="A10" t="s">
        <v>145</v>
      </c>
      <c r="B10">
        <v>700</v>
      </c>
      <c r="C10" t="s">
        <v>154</v>
      </c>
      <c r="D10">
        <v>2700000</v>
      </c>
      <c r="E10">
        <v>4770000</v>
      </c>
      <c r="F10">
        <v>338</v>
      </c>
      <c r="G10">
        <v>6130</v>
      </c>
      <c r="I10" t="s">
        <v>145</v>
      </c>
      <c r="J10">
        <v>800</v>
      </c>
      <c r="K10">
        <v>2040000</v>
      </c>
      <c r="L10">
        <v>2110000</v>
      </c>
      <c r="M10">
        <v>338</v>
      </c>
      <c r="N10">
        <v>215</v>
      </c>
      <c r="O10" s="6">
        <f t="shared" si="0"/>
        <v>7.5555555555555554</v>
      </c>
      <c r="P10" s="6">
        <f>O10-O10</f>
        <v>0</v>
      </c>
    </row>
    <row r="11" spans="1:22" x14ac:dyDescent="0.3">
      <c r="A11" t="s">
        <v>145</v>
      </c>
      <c r="B11">
        <v>700</v>
      </c>
      <c r="C11" t="s">
        <v>155</v>
      </c>
      <c r="D11">
        <v>3090000</v>
      </c>
      <c r="E11">
        <v>5510000</v>
      </c>
      <c r="F11">
        <v>364</v>
      </c>
      <c r="G11">
        <v>6660</v>
      </c>
      <c r="I11" t="s">
        <v>145</v>
      </c>
      <c r="J11">
        <v>800</v>
      </c>
      <c r="K11">
        <v>2970000</v>
      </c>
      <c r="L11">
        <v>3060000</v>
      </c>
      <c r="M11">
        <v>364</v>
      </c>
      <c r="N11">
        <v>243</v>
      </c>
      <c r="O11" s="6">
        <f t="shared" si="0"/>
        <v>9.6116504854368934</v>
      </c>
      <c r="P11" s="6">
        <f>O11-O10</f>
        <v>2.056094929881338</v>
      </c>
    </row>
    <row r="12" spans="1:22" x14ac:dyDescent="0.3">
      <c r="A12" t="s">
        <v>145</v>
      </c>
      <c r="B12">
        <v>700</v>
      </c>
      <c r="C12" t="s">
        <v>156</v>
      </c>
      <c r="D12">
        <v>2930000</v>
      </c>
      <c r="E12">
        <v>5440000</v>
      </c>
      <c r="F12">
        <v>378</v>
      </c>
      <c r="G12">
        <v>6640</v>
      </c>
      <c r="I12" t="s">
        <v>145</v>
      </c>
      <c r="J12">
        <v>800</v>
      </c>
      <c r="K12">
        <v>3200000</v>
      </c>
      <c r="L12">
        <v>3270000</v>
      </c>
      <c r="M12">
        <v>378</v>
      </c>
      <c r="N12">
        <v>201</v>
      </c>
      <c r="O12" s="6">
        <f t="shared" si="0"/>
        <v>10.921501706484642</v>
      </c>
      <c r="P12" s="6">
        <f>O12-O10</f>
        <v>3.3659461509290871</v>
      </c>
    </row>
    <row r="13" spans="1:22" x14ac:dyDescent="0.3">
      <c r="A13" t="s">
        <v>145</v>
      </c>
      <c r="B13">
        <v>700</v>
      </c>
      <c r="C13" t="s">
        <v>157</v>
      </c>
      <c r="D13">
        <v>2360000</v>
      </c>
      <c r="E13">
        <v>4480000</v>
      </c>
      <c r="F13">
        <v>351</v>
      </c>
      <c r="G13">
        <v>6050</v>
      </c>
      <c r="I13" t="s">
        <v>145</v>
      </c>
      <c r="J13">
        <v>800</v>
      </c>
      <c r="K13">
        <v>2560000</v>
      </c>
      <c r="L13">
        <v>2620000</v>
      </c>
      <c r="M13">
        <v>351</v>
      </c>
      <c r="N13">
        <v>185</v>
      </c>
      <c r="O13" s="6">
        <f t="shared" si="0"/>
        <v>10.847457627118644</v>
      </c>
      <c r="P13" s="6">
        <f>O13-O10</f>
        <v>3.2919020715630882</v>
      </c>
    </row>
    <row r="14" spans="1:22" x14ac:dyDescent="0.3">
      <c r="A14" t="s">
        <v>145</v>
      </c>
      <c r="B14">
        <v>700</v>
      </c>
      <c r="C14" t="s">
        <v>158</v>
      </c>
      <c r="D14">
        <v>2170000</v>
      </c>
      <c r="E14">
        <v>4460000</v>
      </c>
      <c r="F14">
        <v>351</v>
      </c>
      <c r="G14">
        <v>6540</v>
      </c>
      <c r="I14" t="s">
        <v>145</v>
      </c>
      <c r="J14">
        <v>800</v>
      </c>
      <c r="K14">
        <v>2040000</v>
      </c>
      <c r="L14">
        <v>2120000</v>
      </c>
      <c r="M14">
        <v>351</v>
      </c>
      <c r="N14">
        <v>221</v>
      </c>
      <c r="O14" s="6">
        <f t="shared" si="0"/>
        <v>9.4009216589861762</v>
      </c>
      <c r="P14" s="6">
        <f>O14-O14</f>
        <v>0</v>
      </c>
    </row>
    <row r="15" spans="1:22" x14ac:dyDescent="0.3">
      <c r="A15" t="s">
        <v>145</v>
      </c>
      <c r="B15">
        <v>700</v>
      </c>
      <c r="C15" t="s">
        <v>159</v>
      </c>
      <c r="D15">
        <v>1940000</v>
      </c>
      <c r="E15">
        <v>3760000</v>
      </c>
      <c r="F15">
        <v>286</v>
      </c>
      <c r="G15">
        <v>6360</v>
      </c>
      <c r="I15" t="s">
        <v>145</v>
      </c>
      <c r="J15">
        <v>800</v>
      </c>
      <c r="K15">
        <v>2350000</v>
      </c>
      <c r="L15">
        <v>2430000</v>
      </c>
      <c r="M15">
        <v>286</v>
      </c>
      <c r="N15">
        <v>281</v>
      </c>
      <c r="O15" s="6">
        <f t="shared" si="0"/>
        <v>12.11340206185567</v>
      </c>
      <c r="P15" s="6">
        <f>O15-O14</f>
        <v>2.7124804028694935</v>
      </c>
    </row>
    <row r="16" spans="1:22" x14ac:dyDescent="0.3">
      <c r="A16" t="s">
        <v>145</v>
      </c>
      <c r="B16">
        <v>700</v>
      </c>
      <c r="C16" t="s">
        <v>160</v>
      </c>
      <c r="D16">
        <v>2100000</v>
      </c>
      <c r="E16">
        <v>4330000</v>
      </c>
      <c r="F16">
        <v>325</v>
      </c>
      <c r="G16">
        <v>6860</v>
      </c>
      <c r="I16" t="s">
        <v>145</v>
      </c>
      <c r="J16">
        <v>800</v>
      </c>
      <c r="K16">
        <v>3050000</v>
      </c>
      <c r="L16">
        <v>3140000</v>
      </c>
      <c r="M16">
        <v>325</v>
      </c>
      <c r="N16">
        <v>290</v>
      </c>
      <c r="O16" s="6">
        <f t="shared" si="0"/>
        <v>14.523809523809524</v>
      </c>
      <c r="P16" s="6">
        <f>O16-O14</f>
        <v>5.1228878648233476</v>
      </c>
    </row>
    <row r="17" spans="1:22" x14ac:dyDescent="0.3">
      <c r="A17" t="s">
        <v>145</v>
      </c>
      <c r="B17">
        <v>700</v>
      </c>
      <c r="C17" t="s">
        <v>161</v>
      </c>
      <c r="D17">
        <v>1830000</v>
      </c>
      <c r="E17">
        <v>4300000</v>
      </c>
      <c r="F17">
        <v>338</v>
      </c>
      <c r="G17">
        <v>7290</v>
      </c>
      <c r="I17" t="s">
        <v>145</v>
      </c>
      <c r="J17">
        <v>800</v>
      </c>
      <c r="K17">
        <v>2940000</v>
      </c>
      <c r="L17">
        <v>3010000</v>
      </c>
      <c r="M17">
        <v>338</v>
      </c>
      <c r="N17">
        <v>230</v>
      </c>
      <c r="O17" s="6">
        <f t="shared" si="0"/>
        <v>16.065573770491802</v>
      </c>
      <c r="P17" s="6">
        <f>O17-O14</f>
        <v>6.6646521115056263</v>
      </c>
    </row>
    <row r="19" spans="1:22" x14ac:dyDescent="0.3">
      <c r="A19" t="s">
        <v>63</v>
      </c>
      <c r="B19" t="s">
        <v>61</v>
      </c>
      <c r="C19" t="s">
        <v>60</v>
      </c>
      <c r="D19" t="s">
        <v>59</v>
      </c>
      <c r="E19" t="s">
        <v>58</v>
      </c>
      <c r="F19" t="s">
        <v>57</v>
      </c>
      <c r="G19" t="s">
        <v>56</v>
      </c>
      <c r="I19" t="s">
        <v>83</v>
      </c>
      <c r="J19" t="s">
        <v>61</v>
      </c>
      <c r="K19" t="s">
        <v>59</v>
      </c>
      <c r="L19" t="s">
        <v>58</v>
      </c>
      <c r="M19" t="s">
        <v>57</v>
      </c>
      <c r="N19" t="s">
        <v>56</v>
      </c>
      <c r="O19" t="s">
        <v>55</v>
      </c>
      <c r="P19" t="s">
        <v>141</v>
      </c>
      <c r="S19" t="s">
        <v>10</v>
      </c>
      <c r="T19" t="s">
        <v>142</v>
      </c>
      <c r="U19" t="s">
        <v>143</v>
      </c>
      <c r="V19" t="s">
        <v>144</v>
      </c>
    </row>
    <row r="20" spans="1:22" x14ac:dyDescent="0.3">
      <c r="A20" t="s">
        <v>162</v>
      </c>
      <c r="B20">
        <v>700</v>
      </c>
      <c r="C20" t="s">
        <v>146</v>
      </c>
      <c r="D20">
        <v>3850000</v>
      </c>
      <c r="E20">
        <v>5180000</v>
      </c>
      <c r="F20">
        <v>400</v>
      </c>
      <c r="G20">
        <v>3330</v>
      </c>
      <c r="I20" t="s">
        <v>162</v>
      </c>
      <c r="J20">
        <v>800</v>
      </c>
      <c r="K20">
        <v>277000</v>
      </c>
      <c r="L20">
        <v>357000</v>
      </c>
      <c r="M20">
        <v>400</v>
      </c>
      <c r="N20">
        <v>199</v>
      </c>
      <c r="O20" s="6">
        <f t="shared" ref="O20:O35" si="1">K20/D20*10</f>
        <v>0.71948051948051939</v>
      </c>
      <c r="P20" s="6">
        <f>O20-O20</f>
        <v>0</v>
      </c>
      <c r="R20">
        <v>0</v>
      </c>
      <c r="S20" s="4">
        <f>P20</f>
        <v>0</v>
      </c>
      <c r="T20" s="4">
        <f>P24</f>
        <v>0</v>
      </c>
      <c r="U20" s="4">
        <f>P28</f>
        <v>0</v>
      </c>
      <c r="V20" s="4">
        <f>P32</f>
        <v>0</v>
      </c>
    </row>
    <row r="21" spans="1:22" x14ac:dyDescent="0.3">
      <c r="A21" t="s">
        <v>162</v>
      </c>
      <c r="B21">
        <v>700</v>
      </c>
      <c r="C21" t="s">
        <v>147</v>
      </c>
      <c r="D21">
        <v>3940000</v>
      </c>
      <c r="E21">
        <v>5400000</v>
      </c>
      <c r="F21">
        <v>392</v>
      </c>
      <c r="G21">
        <v>3740</v>
      </c>
      <c r="I21" t="s">
        <v>162</v>
      </c>
      <c r="J21">
        <v>800</v>
      </c>
      <c r="K21">
        <v>384000</v>
      </c>
      <c r="L21">
        <v>463000</v>
      </c>
      <c r="M21">
        <v>392</v>
      </c>
      <c r="N21">
        <v>201</v>
      </c>
      <c r="O21" s="6">
        <f t="shared" si="1"/>
        <v>0.97461928934010156</v>
      </c>
      <c r="P21" s="6">
        <f>O21-O20</f>
        <v>0.25513876985958217</v>
      </c>
      <c r="R21">
        <v>5</v>
      </c>
      <c r="S21" s="4">
        <f>P21</f>
        <v>0.25513876985958217</v>
      </c>
      <c r="T21" s="4">
        <f>P25</f>
        <v>0.73453476793043992</v>
      </c>
      <c r="U21" s="4">
        <f>P29</f>
        <v>1.799314546839299</v>
      </c>
      <c r="V21" s="4">
        <f>P33</f>
        <v>1.6181537511577648</v>
      </c>
    </row>
    <row r="22" spans="1:22" x14ac:dyDescent="0.3">
      <c r="A22" t="s">
        <v>162</v>
      </c>
      <c r="B22">
        <v>700</v>
      </c>
      <c r="C22" t="s">
        <v>148</v>
      </c>
      <c r="D22">
        <v>3980000</v>
      </c>
      <c r="E22">
        <v>5260000</v>
      </c>
      <c r="F22">
        <v>405</v>
      </c>
      <c r="G22">
        <v>3170</v>
      </c>
      <c r="I22" t="s">
        <v>162</v>
      </c>
      <c r="J22">
        <v>800</v>
      </c>
      <c r="K22">
        <v>442000</v>
      </c>
      <c r="L22">
        <v>522000</v>
      </c>
      <c r="M22">
        <v>405</v>
      </c>
      <c r="N22">
        <v>197</v>
      </c>
      <c r="O22" s="6">
        <f t="shared" si="1"/>
        <v>1.1105527638190955</v>
      </c>
      <c r="P22" s="6">
        <f>O22-O20</f>
        <v>0.39107224433857612</v>
      </c>
      <c r="R22">
        <v>10</v>
      </c>
      <c r="S22" s="4">
        <f>P22</f>
        <v>0.39107224433857612</v>
      </c>
      <c r="T22" s="4">
        <f>P26</f>
        <v>1.4666766198865331</v>
      </c>
      <c r="U22" s="4">
        <f>P30</f>
        <v>2.484345731870484</v>
      </c>
      <c r="V22" s="4">
        <f>P34</f>
        <v>2.0446565335218572</v>
      </c>
    </row>
    <row r="23" spans="1:22" x14ac:dyDescent="0.3">
      <c r="A23" t="s">
        <v>162</v>
      </c>
      <c r="B23">
        <v>700</v>
      </c>
      <c r="C23" t="s">
        <v>149</v>
      </c>
      <c r="D23">
        <v>4000000</v>
      </c>
      <c r="E23">
        <v>5290000</v>
      </c>
      <c r="F23">
        <v>378</v>
      </c>
      <c r="G23">
        <v>3430</v>
      </c>
      <c r="I23" t="s">
        <v>162</v>
      </c>
      <c r="J23">
        <v>800</v>
      </c>
      <c r="K23">
        <v>748000</v>
      </c>
      <c r="L23">
        <v>825000</v>
      </c>
      <c r="M23">
        <v>378</v>
      </c>
      <c r="N23">
        <v>203</v>
      </c>
      <c r="O23" s="6">
        <f t="shared" si="1"/>
        <v>1.87</v>
      </c>
      <c r="P23" s="6">
        <f>O23-O20</f>
        <v>1.1505194805194807</v>
      </c>
      <c r="R23">
        <v>15</v>
      </c>
      <c r="S23" s="4">
        <f>P23</f>
        <v>1.1505194805194807</v>
      </c>
      <c r="T23" s="4">
        <f>P27</f>
        <v>3.1926317442043022</v>
      </c>
      <c r="U23" s="4">
        <f>P31</f>
        <v>2.255025502550255</v>
      </c>
      <c r="V23" s="4">
        <f>P35</f>
        <v>2.0113417386995538</v>
      </c>
    </row>
    <row r="24" spans="1:22" x14ac:dyDescent="0.3">
      <c r="A24" t="s">
        <v>162</v>
      </c>
      <c r="B24">
        <v>700</v>
      </c>
      <c r="C24" t="s">
        <v>150</v>
      </c>
      <c r="D24">
        <v>3940000</v>
      </c>
      <c r="E24">
        <v>4990000</v>
      </c>
      <c r="F24">
        <v>364</v>
      </c>
      <c r="G24">
        <v>2880</v>
      </c>
      <c r="I24" t="s">
        <v>162</v>
      </c>
      <c r="J24">
        <v>800</v>
      </c>
      <c r="K24">
        <v>377000</v>
      </c>
      <c r="L24">
        <v>449000</v>
      </c>
      <c r="M24">
        <v>364</v>
      </c>
      <c r="N24">
        <v>197</v>
      </c>
      <c r="O24" s="6">
        <f t="shared" si="1"/>
        <v>0.95685279187817263</v>
      </c>
      <c r="P24" s="6">
        <f>O24-O24</f>
        <v>0</v>
      </c>
    </row>
    <row r="25" spans="1:22" x14ac:dyDescent="0.3">
      <c r="A25" t="s">
        <v>162</v>
      </c>
      <c r="B25">
        <v>700</v>
      </c>
      <c r="C25" t="s">
        <v>151</v>
      </c>
      <c r="D25">
        <v>4180000</v>
      </c>
      <c r="E25">
        <v>5440000</v>
      </c>
      <c r="F25">
        <v>435</v>
      </c>
      <c r="G25">
        <v>2890</v>
      </c>
      <c r="I25" t="s">
        <v>162</v>
      </c>
      <c r="J25">
        <v>800</v>
      </c>
      <c r="K25">
        <v>707000</v>
      </c>
      <c r="L25">
        <v>795000</v>
      </c>
      <c r="M25">
        <v>435</v>
      </c>
      <c r="N25">
        <v>201</v>
      </c>
      <c r="O25" s="6">
        <f t="shared" si="1"/>
        <v>1.6913875598086126</v>
      </c>
      <c r="P25" s="6">
        <f>O25-O24</f>
        <v>0.73453476793043992</v>
      </c>
    </row>
    <row r="26" spans="1:22" x14ac:dyDescent="0.3">
      <c r="A26" t="s">
        <v>162</v>
      </c>
      <c r="B26">
        <v>700</v>
      </c>
      <c r="C26" t="s">
        <v>152</v>
      </c>
      <c r="D26">
        <v>3400000</v>
      </c>
      <c r="E26">
        <v>4660000</v>
      </c>
      <c r="F26">
        <v>336</v>
      </c>
      <c r="G26">
        <v>3770</v>
      </c>
      <c r="I26" t="s">
        <v>162</v>
      </c>
      <c r="J26">
        <v>800</v>
      </c>
      <c r="K26">
        <v>824000</v>
      </c>
      <c r="L26">
        <v>896000</v>
      </c>
      <c r="M26">
        <v>336</v>
      </c>
      <c r="N26">
        <v>214</v>
      </c>
      <c r="O26" s="6">
        <f t="shared" si="1"/>
        <v>2.4235294117647057</v>
      </c>
      <c r="P26" s="6">
        <f>O26-O24</f>
        <v>1.4666766198865331</v>
      </c>
    </row>
    <row r="27" spans="1:22" x14ac:dyDescent="0.3">
      <c r="A27" t="s">
        <v>162</v>
      </c>
      <c r="B27">
        <v>700</v>
      </c>
      <c r="C27" t="s">
        <v>153</v>
      </c>
      <c r="D27">
        <v>3880000</v>
      </c>
      <c r="E27">
        <v>4990000</v>
      </c>
      <c r="F27">
        <v>364</v>
      </c>
      <c r="G27">
        <v>3030</v>
      </c>
      <c r="I27" t="s">
        <v>162</v>
      </c>
      <c r="J27">
        <v>800</v>
      </c>
      <c r="K27">
        <v>1610000</v>
      </c>
      <c r="L27">
        <v>1690000</v>
      </c>
      <c r="M27">
        <v>364</v>
      </c>
      <c r="N27">
        <v>216</v>
      </c>
      <c r="O27" s="6">
        <f t="shared" si="1"/>
        <v>4.1494845360824746</v>
      </c>
      <c r="P27" s="6">
        <f>O27-O24</f>
        <v>3.1926317442043022</v>
      </c>
    </row>
    <row r="28" spans="1:22" x14ac:dyDescent="0.3">
      <c r="A28" t="s">
        <v>162</v>
      </c>
      <c r="B28">
        <v>700</v>
      </c>
      <c r="C28" t="s">
        <v>154</v>
      </c>
      <c r="D28">
        <v>4040000</v>
      </c>
      <c r="E28">
        <v>5140000</v>
      </c>
      <c r="F28">
        <v>392</v>
      </c>
      <c r="G28">
        <v>2800</v>
      </c>
      <c r="I28" t="s">
        <v>162</v>
      </c>
      <c r="J28">
        <v>800</v>
      </c>
      <c r="K28">
        <v>252000</v>
      </c>
      <c r="L28">
        <v>331000</v>
      </c>
      <c r="M28">
        <v>392</v>
      </c>
      <c r="N28">
        <v>201</v>
      </c>
      <c r="O28" s="6">
        <f t="shared" si="1"/>
        <v>0.62376237623762376</v>
      </c>
      <c r="P28" s="6">
        <f>O28-O28</f>
        <v>0</v>
      </c>
    </row>
    <row r="29" spans="1:22" x14ac:dyDescent="0.3">
      <c r="A29" t="s">
        <v>162</v>
      </c>
      <c r="B29">
        <v>700</v>
      </c>
      <c r="C29" t="s">
        <v>155</v>
      </c>
      <c r="D29">
        <v>3380000</v>
      </c>
      <c r="E29">
        <v>4620000</v>
      </c>
      <c r="F29">
        <v>324</v>
      </c>
      <c r="G29">
        <v>3840</v>
      </c>
      <c r="I29" t="s">
        <v>162</v>
      </c>
      <c r="J29">
        <v>800</v>
      </c>
      <c r="K29">
        <v>819000</v>
      </c>
      <c r="L29">
        <v>886000</v>
      </c>
      <c r="M29">
        <v>324</v>
      </c>
      <c r="N29">
        <v>207</v>
      </c>
      <c r="O29" s="6">
        <f t="shared" si="1"/>
        <v>2.4230769230769229</v>
      </c>
      <c r="P29" s="6">
        <f>O29-O28</f>
        <v>1.799314546839299</v>
      </c>
    </row>
    <row r="30" spans="1:22" x14ac:dyDescent="0.3">
      <c r="A30" t="s">
        <v>162</v>
      </c>
      <c r="B30">
        <v>700</v>
      </c>
      <c r="C30" t="s">
        <v>156</v>
      </c>
      <c r="D30">
        <v>3700000</v>
      </c>
      <c r="E30">
        <v>4870000</v>
      </c>
      <c r="F30">
        <v>336</v>
      </c>
      <c r="G30">
        <v>3500</v>
      </c>
      <c r="I30" t="s">
        <v>162</v>
      </c>
      <c r="J30">
        <v>800</v>
      </c>
      <c r="K30">
        <v>1150000</v>
      </c>
      <c r="L30">
        <v>1220000</v>
      </c>
      <c r="M30">
        <v>336</v>
      </c>
      <c r="N30">
        <v>220</v>
      </c>
      <c r="O30" s="6">
        <f t="shared" si="1"/>
        <v>3.1081081081081079</v>
      </c>
      <c r="P30" s="6">
        <f>O30-O28</f>
        <v>2.484345731870484</v>
      </c>
    </row>
    <row r="31" spans="1:22" x14ac:dyDescent="0.3">
      <c r="A31" t="s">
        <v>162</v>
      </c>
      <c r="B31">
        <v>700</v>
      </c>
      <c r="C31" t="s">
        <v>157</v>
      </c>
      <c r="D31">
        <v>3960000</v>
      </c>
      <c r="E31">
        <v>5170000</v>
      </c>
      <c r="F31">
        <v>351</v>
      </c>
      <c r="G31">
        <v>3440</v>
      </c>
      <c r="I31" t="s">
        <v>162</v>
      </c>
      <c r="J31">
        <v>800</v>
      </c>
      <c r="K31">
        <v>1140000</v>
      </c>
      <c r="L31">
        <v>1210000</v>
      </c>
      <c r="M31">
        <v>351</v>
      </c>
      <c r="N31">
        <v>209</v>
      </c>
      <c r="O31" s="6">
        <f t="shared" si="1"/>
        <v>2.8787878787878789</v>
      </c>
      <c r="P31" s="6">
        <f>O31-O28</f>
        <v>2.255025502550255</v>
      </c>
    </row>
    <row r="32" spans="1:22" x14ac:dyDescent="0.3">
      <c r="A32" t="s">
        <v>162</v>
      </c>
      <c r="B32">
        <v>700</v>
      </c>
      <c r="C32" t="s">
        <v>158</v>
      </c>
      <c r="D32">
        <v>3690000</v>
      </c>
      <c r="E32">
        <v>4770000</v>
      </c>
      <c r="F32">
        <v>338</v>
      </c>
      <c r="G32">
        <v>3220</v>
      </c>
      <c r="I32" t="s">
        <v>162</v>
      </c>
      <c r="J32">
        <v>800</v>
      </c>
      <c r="K32">
        <v>324000</v>
      </c>
      <c r="L32">
        <v>390000</v>
      </c>
      <c r="M32">
        <v>338</v>
      </c>
      <c r="N32">
        <v>195</v>
      </c>
      <c r="O32" s="6">
        <f t="shared" si="1"/>
        <v>0.87804878048780477</v>
      </c>
      <c r="P32" s="6">
        <f>O32-O32</f>
        <v>0</v>
      </c>
    </row>
    <row r="33" spans="1:22" x14ac:dyDescent="0.3">
      <c r="A33" t="s">
        <v>162</v>
      </c>
      <c r="B33">
        <v>700</v>
      </c>
      <c r="C33" t="s">
        <v>159</v>
      </c>
      <c r="D33">
        <v>3950000</v>
      </c>
      <c r="E33">
        <v>5290000</v>
      </c>
      <c r="F33">
        <v>351</v>
      </c>
      <c r="G33">
        <v>3820</v>
      </c>
      <c r="I33" t="s">
        <v>162</v>
      </c>
      <c r="J33">
        <v>800</v>
      </c>
      <c r="K33">
        <v>986000</v>
      </c>
      <c r="L33">
        <v>1060000</v>
      </c>
      <c r="M33">
        <v>351</v>
      </c>
      <c r="N33">
        <v>214</v>
      </c>
      <c r="O33" s="6">
        <f t="shared" si="1"/>
        <v>2.4962025316455696</v>
      </c>
      <c r="P33" s="6">
        <f>O33-O32</f>
        <v>1.6181537511577648</v>
      </c>
    </row>
    <row r="34" spans="1:22" x14ac:dyDescent="0.3">
      <c r="A34" t="s">
        <v>162</v>
      </c>
      <c r="B34">
        <v>700</v>
      </c>
      <c r="C34" t="s">
        <v>160</v>
      </c>
      <c r="D34">
        <v>4140000</v>
      </c>
      <c r="E34">
        <v>5440000</v>
      </c>
      <c r="F34">
        <v>364</v>
      </c>
      <c r="G34">
        <v>3580</v>
      </c>
      <c r="I34" t="s">
        <v>162</v>
      </c>
      <c r="J34">
        <v>800</v>
      </c>
      <c r="K34">
        <v>1210000</v>
      </c>
      <c r="L34">
        <v>1290000</v>
      </c>
      <c r="M34">
        <v>364</v>
      </c>
      <c r="N34">
        <v>230</v>
      </c>
      <c r="O34" s="6">
        <f t="shared" si="1"/>
        <v>2.9227053140096619</v>
      </c>
      <c r="P34" s="6">
        <f>O34-O32</f>
        <v>2.0446565335218572</v>
      </c>
    </row>
    <row r="35" spans="1:22" x14ac:dyDescent="0.3">
      <c r="A35" t="s">
        <v>162</v>
      </c>
      <c r="B35">
        <v>700</v>
      </c>
      <c r="C35" t="s">
        <v>161</v>
      </c>
      <c r="D35">
        <v>4430000</v>
      </c>
      <c r="E35">
        <v>6510000</v>
      </c>
      <c r="F35">
        <v>575</v>
      </c>
      <c r="G35">
        <v>3620</v>
      </c>
      <c r="I35" t="s">
        <v>162</v>
      </c>
      <c r="J35">
        <v>800</v>
      </c>
      <c r="K35">
        <v>1280000</v>
      </c>
      <c r="L35">
        <v>1410000</v>
      </c>
      <c r="M35">
        <v>575</v>
      </c>
      <c r="N35">
        <v>224</v>
      </c>
      <c r="O35" s="6">
        <f t="shared" si="1"/>
        <v>2.8893905191873586</v>
      </c>
      <c r="P35" s="6">
        <f>O35-O32</f>
        <v>2.0113417386995538</v>
      </c>
    </row>
    <row r="37" spans="1:22" x14ac:dyDescent="0.3">
      <c r="A37" t="s">
        <v>63</v>
      </c>
      <c r="B37" t="s">
        <v>61</v>
      </c>
      <c r="C37" t="s">
        <v>60</v>
      </c>
      <c r="D37" t="s">
        <v>59</v>
      </c>
      <c r="E37" t="s">
        <v>58</v>
      </c>
      <c r="F37" t="s">
        <v>57</v>
      </c>
      <c r="G37" t="s">
        <v>56</v>
      </c>
      <c r="I37" t="s">
        <v>83</v>
      </c>
      <c r="J37" t="s">
        <v>61</v>
      </c>
      <c r="K37" t="s">
        <v>59</v>
      </c>
      <c r="L37" t="s">
        <v>58</v>
      </c>
      <c r="M37" t="s">
        <v>57</v>
      </c>
      <c r="N37" t="s">
        <v>56</v>
      </c>
      <c r="O37" t="s">
        <v>55</v>
      </c>
      <c r="P37" t="s">
        <v>141</v>
      </c>
      <c r="S37" t="s">
        <v>10</v>
      </c>
      <c r="T37" t="s">
        <v>142</v>
      </c>
      <c r="U37" t="s">
        <v>143</v>
      </c>
      <c r="V37" t="s">
        <v>144</v>
      </c>
    </row>
    <row r="38" spans="1:22" x14ac:dyDescent="0.3">
      <c r="A38" t="s">
        <v>163</v>
      </c>
      <c r="B38">
        <v>700</v>
      </c>
      <c r="C38" t="s">
        <v>146</v>
      </c>
      <c r="D38">
        <v>709000</v>
      </c>
      <c r="E38">
        <v>2650000</v>
      </c>
      <c r="F38">
        <v>468</v>
      </c>
      <c r="G38">
        <v>4160</v>
      </c>
      <c r="I38" t="s">
        <v>163</v>
      </c>
      <c r="J38">
        <v>800</v>
      </c>
      <c r="K38">
        <v>247000</v>
      </c>
      <c r="L38">
        <v>796000</v>
      </c>
      <c r="M38">
        <v>468</v>
      </c>
      <c r="N38">
        <v>1170</v>
      </c>
      <c r="O38" s="6">
        <f t="shared" ref="O38:O53" si="2">K38/D38*10</f>
        <v>3.4837799717912556</v>
      </c>
      <c r="P38" s="6">
        <f>O38-O38</f>
        <v>0</v>
      </c>
      <c r="R38">
        <v>0</v>
      </c>
      <c r="S38" s="4">
        <f>P38</f>
        <v>0</v>
      </c>
      <c r="T38" s="4">
        <f>P42</f>
        <v>0</v>
      </c>
      <c r="U38" s="4">
        <f>P46</f>
        <v>0</v>
      </c>
      <c r="V38" s="4">
        <f>P50</f>
        <v>0</v>
      </c>
    </row>
    <row r="39" spans="1:22" x14ac:dyDescent="0.3">
      <c r="A39" t="s">
        <v>163</v>
      </c>
      <c r="B39">
        <v>700</v>
      </c>
      <c r="C39" t="s">
        <v>147</v>
      </c>
      <c r="D39">
        <v>763000</v>
      </c>
      <c r="E39">
        <v>2860000</v>
      </c>
      <c r="F39">
        <v>551</v>
      </c>
      <c r="G39">
        <v>3810</v>
      </c>
      <c r="I39" t="s">
        <v>163</v>
      </c>
      <c r="J39">
        <v>800</v>
      </c>
      <c r="K39">
        <v>335000</v>
      </c>
      <c r="L39">
        <v>967000</v>
      </c>
      <c r="M39">
        <v>551</v>
      </c>
      <c r="N39">
        <v>1150</v>
      </c>
      <c r="O39" s="6">
        <f t="shared" si="2"/>
        <v>4.3905635648754915</v>
      </c>
      <c r="P39" s="6">
        <f>O39-O38</f>
        <v>0.90678359308423584</v>
      </c>
      <c r="R39">
        <v>5</v>
      </c>
      <c r="S39" s="4">
        <f>P39</f>
        <v>0.90678359308423584</v>
      </c>
      <c r="T39" s="4">
        <f>P43</f>
        <v>4.340579206889366</v>
      </c>
      <c r="U39" s="4">
        <f>P47</f>
        <v>0.91427817830138958</v>
      </c>
      <c r="V39" s="4">
        <f>P51</f>
        <v>2.0447933623903798</v>
      </c>
    </row>
    <row r="40" spans="1:22" x14ac:dyDescent="0.3">
      <c r="A40" t="s">
        <v>163</v>
      </c>
      <c r="B40">
        <v>700</v>
      </c>
      <c r="C40" t="s">
        <v>148</v>
      </c>
      <c r="D40">
        <v>670000</v>
      </c>
      <c r="E40">
        <v>2350000</v>
      </c>
      <c r="F40">
        <v>442</v>
      </c>
      <c r="G40">
        <v>3800</v>
      </c>
      <c r="I40" t="s">
        <v>163</v>
      </c>
      <c r="J40">
        <v>800</v>
      </c>
      <c r="K40">
        <v>455000</v>
      </c>
      <c r="L40">
        <v>967000</v>
      </c>
      <c r="M40">
        <v>442</v>
      </c>
      <c r="N40">
        <v>1160</v>
      </c>
      <c r="O40" s="6">
        <f t="shared" si="2"/>
        <v>6.7910447761194028</v>
      </c>
      <c r="P40" s="6">
        <f>O40-O38</f>
        <v>3.3072648043281472</v>
      </c>
      <c r="R40">
        <v>10</v>
      </c>
      <c r="S40" s="4">
        <f>P40</f>
        <v>3.3072648043281472</v>
      </c>
      <c r="T40" s="4">
        <f>P44</f>
        <v>10.55906660184735</v>
      </c>
      <c r="U40" s="4">
        <f>P48</f>
        <v>6.9766082935886704</v>
      </c>
      <c r="V40" s="4">
        <f>P52</f>
        <v>5.0417101147028163</v>
      </c>
    </row>
    <row r="41" spans="1:22" x14ac:dyDescent="0.3">
      <c r="A41" t="s">
        <v>163</v>
      </c>
      <c r="B41">
        <v>700</v>
      </c>
      <c r="C41" t="s">
        <v>149</v>
      </c>
      <c r="D41">
        <v>569000</v>
      </c>
      <c r="E41">
        <v>2470000</v>
      </c>
      <c r="F41">
        <v>486</v>
      </c>
      <c r="G41">
        <v>3900</v>
      </c>
      <c r="I41" t="s">
        <v>163</v>
      </c>
      <c r="J41">
        <v>800</v>
      </c>
      <c r="K41">
        <v>531000</v>
      </c>
      <c r="L41">
        <v>1140000</v>
      </c>
      <c r="M41">
        <v>486</v>
      </c>
      <c r="N41">
        <v>1240</v>
      </c>
      <c r="O41" s="6">
        <f t="shared" si="2"/>
        <v>9.3321616871704745</v>
      </c>
      <c r="P41" s="6">
        <f>O41-O38</f>
        <v>5.8483817153792188</v>
      </c>
      <c r="R41">
        <v>15</v>
      </c>
      <c r="S41" s="4">
        <f>P41</f>
        <v>5.8483817153792188</v>
      </c>
      <c r="T41" s="4">
        <f>P45</f>
        <v>20.340188352873341</v>
      </c>
      <c r="U41" s="4">
        <f>P49</f>
        <v>13.174507310870947</v>
      </c>
      <c r="V41" s="4">
        <f>P53</f>
        <v>21.151600224592926</v>
      </c>
    </row>
    <row r="42" spans="1:22" x14ac:dyDescent="0.3">
      <c r="A42" t="s">
        <v>163</v>
      </c>
      <c r="B42">
        <v>700</v>
      </c>
      <c r="C42" t="s">
        <v>150</v>
      </c>
      <c r="D42">
        <v>1210000</v>
      </c>
      <c r="E42">
        <v>3640000</v>
      </c>
      <c r="F42">
        <v>540</v>
      </c>
      <c r="G42">
        <v>4510</v>
      </c>
      <c r="I42" t="s">
        <v>163</v>
      </c>
      <c r="J42">
        <v>800</v>
      </c>
      <c r="K42">
        <v>1000000</v>
      </c>
      <c r="L42">
        <v>1700000</v>
      </c>
      <c r="M42">
        <v>540</v>
      </c>
      <c r="N42">
        <v>1290</v>
      </c>
      <c r="O42" s="6">
        <f t="shared" si="2"/>
        <v>8.2644628099173563</v>
      </c>
      <c r="P42" s="6">
        <f>O42-O42</f>
        <v>0</v>
      </c>
    </row>
    <row r="43" spans="1:22" x14ac:dyDescent="0.3">
      <c r="A43" t="s">
        <v>163</v>
      </c>
      <c r="B43">
        <v>700</v>
      </c>
      <c r="C43" t="s">
        <v>151</v>
      </c>
      <c r="D43">
        <v>1190000</v>
      </c>
      <c r="E43">
        <v>3280000</v>
      </c>
      <c r="F43">
        <v>432</v>
      </c>
      <c r="G43">
        <v>4840</v>
      </c>
      <c r="I43" t="s">
        <v>163</v>
      </c>
      <c r="J43">
        <v>800</v>
      </c>
      <c r="K43">
        <v>1500000</v>
      </c>
      <c r="L43">
        <v>2150000</v>
      </c>
      <c r="M43">
        <v>432</v>
      </c>
      <c r="N43">
        <v>1520</v>
      </c>
      <c r="O43" s="6">
        <f t="shared" si="2"/>
        <v>12.605042016806722</v>
      </c>
      <c r="P43" s="6">
        <f>O43-O42</f>
        <v>4.340579206889366</v>
      </c>
    </row>
    <row r="44" spans="1:22" x14ac:dyDescent="0.3">
      <c r="A44" t="s">
        <v>163</v>
      </c>
      <c r="B44">
        <v>700</v>
      </c>
      <c r="C44" t="s">
        <v>152</v>
      </c>
      <c r="D44">
        <v>1190000</v>
      </c>
      <c r="E44">
        <v>3300000</v>
      </c>
      <c r="F44">
        <v>416</v>
      </c>
      <c r="G44">
        <v>5070</v>
      </c>
      <c r="I44" t="s">
        <v>163</v>
      </c>
      <c r="J44">
        <v>800</v>
      </c>
      <c r="K44">
        <v>2240000</v>
      </c>
      <c r="L44">
        <v>2970000</v>
      </c>
      <c r="M44">
        <v>416</v>
      </c>
      <c r="N44">
        <v>1750</v>
      </c>
      <c r="O44" s="6">
        <f t="shared" si="2"/>
        <v>18.823529411764707</v>
      </c>
      <c r="P44" s="6">
        <f>O44-O42</f>
        <v>10.55906660184735</v>
      </c>
    </row>
    <row r="45" spans="1:22" x14ac:dyDescent="0.3">
      <c r="A45" t="s">
        <v>163</v>
      </c>
      <c r="B45">
        <v>700</v>
      </c>
      <c r="C45" t="s">
        <v>153</v>
      </c>
      <c r="D45">
        <v>1290000</v>
      </c>
      <c r="E45">
        <v>3710000</v>
      </c>
      <c r="F45">
        <v>476</v>
      </c>
      <c r="G45">
        <v>5070</v>
      </c>
      <c r="I45" t="s">
        <v>163</v>
      </c>
      <c r="J45">
        <v>800</v>
      </c>
      <c r="K45">
        <v>3690000</v>
      </c>
      <c r="L45">
        <v>4620000</v>
      </c>
      <c r="M45">
        <v>476</v>
      </c>
      <c r="N45">
        <v>1970</v>
      </c>
      <c r="O45" s="6">
        <f t="shared" si="2"/>
        <v>28.604651162790699</v>
      </c>
      <c r="P45" s="6">
        <f>O45-O42</f>
        <v>20.340188352873341</v>
      </c>
    </row>
    <row r="46" spans="1:22" x14ac:dyDescent="0.3">
      <c r="A46" t="s">
        <v>163</v>
      </c>
      <c r="B46">
        <v>700</v>
      </c>
      <c r="C46" t="s">
        <v>154</v>
      </c>
      <c r="D46">
        <v>242000</v>
      </c>
      <c r="E46">
        <v>1480000</v>
      </c>
      <c r="F46">
        <v>312</v>
      </c>
      <c r="G46">
        <v>3960</v>
      </c>
      <c r="I46" t="s">
        <v>163</v>
      </c>
      <c r="J46">
        <v>800</v>
      </c>
      <c r="K46">
        <v>72100</v>
      </c>
      <c r="L46">
        <v>401000</v>
      </c>
      <c r="M46">
        <v>312</v>
      </c>
      <c r="N46">
        <v>1050</v>
      </c>
      <c r="O46" s="6">
        <f t="shared" si="2"/>
        <v>2.9793388429752063</v>
      </c>
      <c r="P46" s="6">
        <f>O46-O46</f>
        <v>0</v>
      </c>
    </row>
    <row r="47" spans="1:22" x14ac:dyDescent="0.3">
      <c r="A47" t="s">
        <v>163</v>
      </c>
      <c r="B47">
        <v>700</v>
      </c>
      <c r="C47" t="s">
        <v>155</v>
      </c>
      <c r="D47">
        <v>235000</v>
      </c>
      <c r="E47">
        <v>1540000</v>
      </c>
      <c r="F47">
        <v>345</v>
      </c>
      <c r="G47">
        <v>3770</v>
      </c>
      <c r="I47" t="s">
        <v>163</v>
      </c>
      <c r="J47">
        <v>800</v>
      </c>
      <c r="K47">
        <v>91500</v>
      </c>
      <c r="L47">
        <v>429000</v>
      </c>
      <c r="M47">
        <v>345</v>
      </c>
      <c r="N47">
        <v>978</v>
      </c>
      <c r="O47" s="6">
        <f t="shared" si="2"/>
        <v>3.8936170212765959</v>
      </c>
      <c r="P47" s="6">
        <f>O47-O46</f>
        <v>0.91427817830138958</v>
      </c>
    </row>
    <row r="48" spans="1:22" x14ac:dyDescent="0.3">
      <c r="A48" t="s">
        <v>163</v>
      </c>
      <c r="B48">
        <v>700</v>
      </c>
      <c r="C48" t="s">
        <v>156</v>
      </c>
      <c r="D48">
        <v>227000</v>
      </c>
      <c r="E48">
        <v>1700000</v>
      </c>
      <c r="F48">
        <v>408</v>
      </c>
      <c r="G48">
        <v>3620</v>
      </c>
      <c r="I48" t="s">
        <v>163</v>
      </c>
      <c r="J48">
        <v>800</v>
      </c>
      <c r="K48">
        <v>226000</v>
      </c>
      <c r="L48">
        <v>600000</v>
      </c>
      <c r="M48">
        <v>408</v>
      </c>
      <c r="N48">
        <v>916</v>
      </c>
      <c r="O48" s="6">
        <f t="shared" si="2"/>
        <v>9.9559471365638768</v>
      </c>
      <c r="P48" s="6">
        <f>O48-O46</f>
        <v>6.9766082935886704</v>
      </c>
    </row>
    <row r="49" spans="1:22" x14ac:dyDescent="0.3">
      <c r="A49" t="s">
        <v>163</v>
      </c>
      <c r="B49">
        <v>700</v>
      </c>
      <c r="C49" t="s">
        <v>157</v>
      </c>
      <c r="D49">
        <v>260000</v>
      </c>
      <c r="E49">
        <v>1810000</v>
      </c>
      <c r="F49">
        <v>416</v>
      </c>
      <c r="G49">
        <v>3740</v>
      </c>
      <c r="I49" t="s">
        <v>163</v>
      </c>
      <c r="J49">
        <v>800</v>
      </c>
      <c r="K49">
        <v>420000</v>
      </c>
      <c r="L49">
        <v>828000</v>
      </c>
      <c r="M49">
        <v>416</v>
      </c>
      <c r="N49">
        <v>981</v>
      </c>
      <c r="O49" s="6">
        <f t="shared" si="2"/>
        <v>16.153846153846153</v>
      </c>
      <c r="P49" s="6">
        <f>O49-O46</f>
        <v>13.174507310870947</v>
      </c>
    </row>
    <row r="50" spans="1:22" x14ac:dyDescent="0.3">
      <c r="A50" t="s">
        <v>163</v>
      </c>
      <c r="B50">
        <v>700</v>
      </c>
      <c r="C50" t="s">
        <v>158</v>
      </c>
      <c r="D50">
        <v>137000</v>
      </c>
      <c r="E50">
        <v>1200000</v>
      </c>
      <c r="F50">
        <v>288</v>
      </c>
      <c r="G50">
        <v>3680</v>
      </c>
      <c r="I50" t="s">
        <v>163</v>
      </c>
      <c r="J50">
        <v>800</v>
      </c>
      <c r="K50">
        <v>19000</v>
      </c>
      <c r="L50">
        <v>266000</v>
      </c>
      <c r="M50">
        <v>288</v>
      </c>
      <c r="N50">
        <v>856</v>
      </c>
      <c r="O50" s="6">
        <f t="shared" si="2"/>
        <v>1.386861313868613</v>
      </c>
      <c r="P50" s="6">
        <f>O50-O50</f>
        <v>0</v>
      </c>
    </row>
    <row r="51" spans="1:22" x14ac:dyDescent="0.3">
      <c r="A51" t="s">
        <v>163</v>
      </c>
      <c r="B51">
        <v>700</v>
      </c>
      <c r="C51" t="s">
        <v>159</v>
      </c>
      <c r="D51">
        <v>139000</v>
      </c>
      <c r="E51">
        <v>1270000</v>
      </c>
      <c r="F51">
        <v>315</v>
      </c>
      <c r="G51">
        <v>3600</v>
      </c>
      <c r="I51" t="s">
        <v>163</v>
      </c>
      <c r="J51">
        <v>800</v>
      </c>
      <c r="K51">
        <v>47700</v>
      </c>
      <c r="L51">
        <v>296000</v>
      </c>
      <c r="M51">
        <v>315</v>
      </c>
      <c r="N51">
        <v>789</v>
      </c>
      <c r="O51" s="6">
        <f t="shared" si="2"/>
        <v>3.4316546762589928</v>
      </c>
      <c r="P51" s="6">
        <f>O51-O50</f>
        <v>2.0447933623903798</v>
      </c>
    </row>
    <row r="52" spans="1:22" x14ac:dyDescent="0.3">
      <c r="A52" t="s">
        <v>163</v>
      </c>
      <c r="B52">
        <v>700</v>
      </c>
      <c r="C52" t="s">
        <v>160</v>
      </c>
      <c r="D52">
        <v>140000</v>
      </c>
      <c r="E52">
        <v>1890000</v>
      </c>
      <c r="F52">
        <v>486</v>
      </c>
      <c r="G52">
        <v>3600</v>
      </c>
      <c r="I52" t="s">
        <v>163</v>
      </c>
      <c r="J52">
        <v>800</v>
      </c>
      <c r="K52">
        <v>90000</v>
      </c>
      <c r="L52">
        <v>479000</v>
      </c>
      <c r="M52">
        <v>486</v>
      </c>
      <c r="N52">
        <v>800</v>
      </c>
      <c r="O52" s="6">
        <f t="shared" si="2"/>
        <v>6.4285714285714288</v>
      </c>
      <c r="P52" s="6">
        <f>O52-O50</f>
        <v>5.0417101147028163</v>
      </c>
    </row>
    <row r="53" spans="1:22" x14ac:dyDescent="0.3">
      <c r="A53" t="s">
        <v>163</v>
      </c>
      <c r="B53">
        <v>700</v>
      </c>
      <c r="C53" t="s">
        <v>161</v>
      </c>
      <c r="D53">
        <v>130000</v>
      </c>
      <c r="E53">
        <v>2870000</v>
      </c>
      <c r="F53">
        <v>750</v>
      </c>
      <c r="G53">
        <v>3660</v>
      </c>
      <c r="I53" t="s">
        <v>163</v>
      </c>
      <c r="J53">
        <v>800</v>
      </c>
      <c r="K53">
        <v>293000</v>
      </c>
      <c r="L53">
        <v>926000</v>
      </c>
      <c r="M53">
        <v>750</v>
      </c>
      <c r="N53">
        <v>844</v>
      </c>
      <c r="O53" s="6">
        <f t="shared" si="2"/>
        <v>22.53846153846154</v>
      </c>
      <c r="P53" s="6">
        <f>O53-O50</f>
        <v>21.151600224592926</v>
      </c>
    </row>
    <row r="55" spans="1:22" x14ac:dyDescent="0.3">
      <c r="A55" t="s">
        <v>84</v>
      </c>
      <c r="B55" t="s">
        <v>61</v>
      </c>
      <c r="C55" t="s">
        <v>60</v>
      </c>
      <c r="D55" t="s">
        <v>59</v>
      </c>
      <c r="E55" t="s">
        <v>58</v>
      </c>
      <c r="F55" t="s">
        <v>57</v>
      </c>
      <c r="G55" t="s">
        <v>56</v>
      </c>
      <c r="I55" t="s">
        <v>62</v>
      </c>
      <c r="J55" t="s">
        <v>61</v>
      </c>
      <c r="K55" t="s">
        <v>59</v>
      </c>
      <c r="L55" t="s">
        <v>58</v>
      </c>
      <c r="M55" t="s">
        <v>57</v>
      </c>
      <c r="N55" t="s">
        <v>56</v>
      </c>
      <c r="O55" t="s">
        <v>55</v>
      </c>
      <c r="P55" t="s">
        <v>141</v>
      </c>
      <c r="S55" t="s">
        <v>10</v>
      </c>
      <c r="T55" t="s">
        <v>142</v>
      </c>
      <c r="U55" t="s">
        <v>143</v>
      </c>
      <c r="V55" t="s">
        <v>144</v>
      </c>
    </row>
    <row r="56" spans="1:22" x14ac:dyDescent="0.3">
      <c r="A56" t="s">
        <v>164</v>
      </c>
      <c r="B56">
        <v>700</v>
      </c>
      <c r="C56" t="s">
        <v>146</v>
      </c>
      <c r="D56">
        <v>3660000</v>
      </c>
      <c r="E56">
        <v>8800000</v>
      </c>
      <c r="F56">
        <v>494</v>
      </c>
      <c r="G56">
        <v>10400</v>
      </c>
      <c r="I56" t="s">
        <v>164</v>
      </c>
      <c r="J56">
        <v>800</v>
      </c>
      <c r="K56">
        <v>319000</v>
      </c>
      <c r="L56">
        <v>1340000</v>
      </c>
      <c r="M56">
        <v>494</v>
      </c>
      <c r="N56">
        <v>2070</v>
      </c>
      <c r="O56" s="6">
        <f t="shared" ref="O56:O71" si="3">K56/D56*10</f>
        <v>0.87158469945355188</v>
      </c>
      <c r="P56" s="6">
        <f>O56-O56</f>
        <v>0</v>
      </c>
      <c r="R56">
        <v>0</v>
      </c>
      <c r="S56" s="4">
        <f>P56</f>
        <v>0</v>
      </c>
      <c r="T56" s="4">
        <f>P60</f>
        <v>0</v>
      </c>
      <c r="U56" s="4">
        <f>P64</f>
        <v>0</v>
      </c>
      <c r="V56" s="4">
        <f>P68</f>
        <v>0</v>
      </c>
    </row>
    <row r="57" spans="1:22" x14ac:dyDescent="0.3">
      <c r="A57" t="s">
        <v>164</v>
      </c>
      <c r="B57">
        <v>700</v>
      </c>
      <c r="C57" t="s">
        <v>147</v>
      </c>
      <c r="D57">
        <v>3590000</v>
      </c>
      <c r="E57">
        <v>7640000</v>
      </c>
      <c r="F57">
        <v>390</v>
      </c>
      <c r="G57">
        <v>10400</v>
      </c>
      <c r="I57" t="s">
        <v>164</v>
      </c>
      <c r="J57">
        <v>800</v>
      </c>
      <c r="K57">
        <v>348000</v>
      </c>
      <c r="L57">
        <v>1140000</v>
      </c>
      <c r="M57">
        <v>390</v>
      </c>
      <c r="N57">
        <v>2030</v>
      </c>
      <c r="O57" s="6">
        <f t="shared" si="3"/>
        <v>0.96935933147632314</v>
      </c>
      <c r="P57" s="6">
        <f>O57-O56</f>
        <v>9.7774632022771257E-2</v>
      </c>
      <c r="R57">
        <v>5</v>
      </c>
      <c r="S57" s="4">
        <f>P57</f>
        <v>9.7774632022771257E-2</v>
      </c>
      <c r="T57" s="4">
        <f>P61</f>
        <v>0.10645435882028931</v>
      </c>
      <c r="U57" s="4">
        <f>P65</f>
        <v>0.54992023859065076</v>
      </c>
      <c r="V57" s="4">
        <f>P69</f>
        <v>0.89139313517928898</v>
      </c>
    </row>
    <row r="58" spans="1:22" x14ac:dyDescent="0.3">
      <c r="A58" t="s">
        <v>164</v>
      </c>
      <c r="B58">
        <v>700</v>
      </c>
      <c r="C58" t="s">
        <v>148</v>
      </c>
      <c r="D58">
        <v>3070000</v>
      </c>
      <c r="E58">
        <v>7120000</v>
      </c>
      <c r="F58">
        <v>416</v>
      </c>
      <c r="G58">
        <v>9730</v>
      </c>
      <c r="I58" t="s">
        <v>164</v>
      </c>
      <c r="J58">
        <v>800</v>
      </c>
      <c r="K58">
        <v>406000</v>
      </c>
      <c r="L58">
        <v>1250000</v>
      </c>
      <c r="M58">
        <v>416</v>
      </c>
      <c r="N58">
        <v>2020</v>
      </c>
      <c r="O58" s="6">
        <f t="shared" si="3"/>
        <v>1.3224755700325732</v>
      </c>
      <c r="P58" s="6">
        <f>O58-O56</f>
        <v>0.45089087057902133</v>
      </c>
      <c r="R58">
        <v>10</v>
      </c>
      <c r="S58" s="4">
        <f>P58</f>
        <v>0.45089087057902133</v>
      </c>
      <c r="T58" s="4">
        <f>P62</f>
        <v>0.54811322105403804</v>
      </c>
      <c r="U58" s="4">
        <f>P66</f>
        <v>1.807082504524846</v>
      </c>
      <c r="V58" s="4">
        <f>P70</f>
        <v>2.5520531752693882</v>
      </c>
    </row>
    <row r="59" spans="1:22" x14ac:dyDescent="0.3">
      <c r="A59" t="s">
        <v>164</v>
      </c>
      <c r="B59">
        <v>700</v>
      </c>
      <c r="C59" t="s">
        <v>149</v>
      </c>
      <c r="D59">
        <v>2760000</v>
      </c>
      <c r="E59">
        <v>7020000</v>
      </c>
      <c r="F59">
        <v>425</v>
      </c>
      <c r="G59">
        <v>10000</v>
      </c>
      <c r="I59" t="s">
        <v>164</v>
      </c>
      <c r="J59">
        <v>800</v>
      </c>
      <c r="K59">
        <v>486000</v>
      </c>
      <c r="L59">
        <v>1430000</v>
      </c>
      <c r="M59">
        <v>425</v>
      </c>
      <c r="N59">
        <v>2210</v>
      </c>
      <c r="O59" s="6">
        <f t="shared" si="3"/>
        <v>1.7608695652173914</v>
      </c>
      <c r="P59" s="6">
        <f>O59-O56</f>
        <v>0.88928486576383947</v>
      </c>
      <c r="R59">
        <v>15</v>
      </c>
      <c r="S59" s="4">
        <f>P59</f>
        <v>0.88928486576383947</v>
      </c>
      <c r="T59" s="4">
        <f>P63</f>
        <v>1.0321291568355129</v>
      </c>
      <c r="U59" s="4">
        <f>P67</f>
        <v>3.3017173943962455</v>
      </c>
      <c r="V59" s="4">
        <f>P71</f>
        <v>17.059572385216192</v>
      </c>
    </row>
    <row r="60" spans="1:22" x14ac:dyDescent="0.3">
      <c r="A60" t="s">
        <v>164</v>
      </c>
      <c r="B60">
        <v>700</v>
      </c>
      <c r="C60" t="s">
        <v>150</v>
      </c>
      <c r="D60">
        <v>6340000</v>
      </c>
      <c r="E60">
        <v>11600000</v>
      </c>
      <c r="F60">
        <v>468</v>
      </c>
      <c r="G60">
        <v>11200</v>
      </c>
      <c r="I60" t="s">
        <v>164</v>
      </c>
      <c r="J60">
        <v>800</v>
      </c>
      <c r="K60">
        <v>1120000</v>
      </c>
      <c r="L60">
        <v>2190000</v>
      </c>
      <c r="M60">
        <v>468</v>
      </c>
      <c r="N60">
        <v>2280</v>
      </c>
      <c r="O60" s="6">
        <f t="shared" si="3"/>
        <v>1.7665615141955837</v>
      </c>
      <c r="P60" s="6">
        <f>O60-O60</f>
        <v>0</v>
      </c>
    </row>
    <row r="61" spans="1:22" x14ac:dyDescent="0.3">
      <c r="A61" t="s">
        <v>164</v>
      </c>
      <c r="B61">
        <v>700</v>
      </c>
      <c r="C61" t="s">
        <v>151</v>
      </c>
      <c r="D61">
        <v>6300000</v>
      </c>
      <c r="E61">
        <v>12000000</v>
      </c>
      <c r="F61">
        <v>520</v>
      </c>
      <c r="G61">
        <v>10900</v>
      </c>
      <c r="I61" t="s">
        <v>164</v>
      </c>
      <c r="J61">
        <v>800</v>
      </c>
      <c r="K61">
        <v>1180000</v>
      </c>
      <c r="L61">
        <v>2370000</v>
      </c>
      <c r="M61">
        <v>520</v>
      </c>
      <c r="N61">
        <v>2280</v>
      </c>
      <c r="O61" s="6">
        <f t="shared" si="3"/>
        <v>1.873015873015873</v>
      </c>
      <c r="P61" s="6">
        <f>O61-O60</f>
        <v>0.10645435882028931</v>
      </c>
    </row>
    <row r="62" spans="1:22" x14ac:dyDescent="0.3">
      <c r="A62" t="s">
        <v>164</v>
      </c>
      <c r="B62">
        <v>700</v>
      </c>
      <c r="C62" t="s">
        <v>152</v>
      </c>
      <c r="D62">
        <v>6610000</v>
      </c>
      <c r="E62">
        <v>12400000</v>
      </c>
      <c r="F62">
        <v>546</v>
      </c>
      <c r="G62">
        <v>10700</v>
      </c>
      <c r="I62" t="s">
        <v>164</v>
      </c>
      <c r="J62">
        <v>800</v>
      </c>
      <c r="K62">
        <v>1530000</v>
      </c>
      <c r="L62">
        <v>2770000</v>
      </c>
      <c r="M62">
        <v>546</v>
      </c>
      <c r="N62">
        <v>2270</v>
      </c>
      <c r="O62" s="6">
        <f t="shared" si="3"/>
        <v>2.3146747352496218</v>
      </c>
      <c r="P62" s="6">
        <f>O62-O60</f>
        <v>0.54811322105403804</v>
      </c>
    </row>
    <row r="63" spans="1:22" x14ac:dyDescent="0.3">
      <c r="A63" t="s">
        <v>164</v>
      </c>
      <c r="B63">
        <v>700</v>
      </c>
      <c r="C63" t="s">
        <v>153</v>
      </c>
      <c r="D63">
        <v>6110000</v>
      </c>
      <c r="E63">
        <v>11700000</v>
      </c>
      <c r="F63">
        <v>540</v>
      </c>
      <c r="G63">
        <v>10300</v>
      </c>
      <c r="I63" t="s">
        <v>164</v>
      </c>
      <c r="J63">
        <v>800</v>
      </c>
      <c r="K63">
        <v>1710000</v>
      </c>
      <c r="L63">
        <v>2940000</v>
      </c>
      <c r="M63">
        <v>540</v>
      </c>
      <c r="N63">
        <v>2280</v>
      </c>
      <c r="O63" s="6">
        <f t="shared" si="3"/>
        <v>2.7986906710310966</v>
      </c>
      <c r="P63" s="6">
        <f>O63-O60</f>
        <v>1.0321291568355129</v>
      </c>
    </row>
    <row r="64" spans="1:22" x14ac:dyDescent="0.3">
      <c r="A64" t="s">
        <v>164</v>
      </c>
      <c r="B64">
        <v>700</v>
      </c>
      <c r="C64" t="s">
        <v>154</v>
      </c>
      <c r="D64">
        <v>712000</v>
      </c>
      <c r="E64">
        <v>3970000</v>
      </c>
      <c r="F64">
        <v>345</v>
      </c>
      <c r="G64">
        <v>9450</v>
      </c>
      <c r="I64" t="s">
        <v>164</v>
      </c>
      <c r="J64">
        <v>800</v>
      </c>
      <c r="K64">
        <v>90500</v>
      </c>
      <c r="L64">
        <v>829000</v>
      </c>
      <c r="M64">
        <v>345</v>
      </c>
      <c r="N64">
        <v>2140</v>
      </c>
      <c r="O64" s="6">
        <f t="shared" si="3"/>
        <v>1.271067415730337</v>
      </c>
      <c r="P64" s="6">
        <f>O64-O64</f>
        <v>0</v>
      </c>
    </row>
    <row r="65" spans="1:22" x14ac:dyDescent="0.3">
      <c r="A65" t="s">
        <v>164</v>
      </c>
      <c r="B65">
        <v>700</v>
      </c>
      <c r="C65" t="s">
        <v>155</v>
      </c>
      <c r="D65">
        <v>648000</v>
      </c>
      <c r="E65">
        <v>3970000</v>
      </c>
      <c r="F65">
        <v>352</v>
      </c>
      <c r="G65">
        <v>9420</v>
      </c>
      <c r="I65" t="s">
        <v>164</v>
      </c>
      <c r="J65">
        <v>800</v>
      </c>
      <c r="K65">
        <v>118000</v>
      </c>
      <c r="L65">
        <v>849000</v>
      </c>
      <c r="M65">
        <v>352</v>
      </c>
      <c r="N65">
        <v>2080</v>
      </c>
      <c r="O65" s="6">
        <f t="shared" si="3"/>
        <v>1.8209876543209877</v>
      </c>
      <c r="P65" s="6">
        <f>O65-O64</f>
        <v>0.54992023859065076</v>
      </c>
    </row>
    <row r="66" spans="1:22" x14ac:dyDescent="0.3">
      <c r="A66" t="s">
        <v>164</v>
      </c>
      <c r="B66">
        <v>700</v>
      </c>
      <c r="C66" t="s">
        <v>156</v>
      </c>
      <c r="D66">
        <v>627000</v>
      </c>
      <c r="E66">
        <v>4200000</v>
      </c>
      <c r="F66">
        <v>392</v>
      </c>
      <c r="G66">
        <v>9120</v>
      </c>
      <c r="I66" t="s">
        <v>164</v>
      </c>
      <c r="J66">
        <v>800</v>
      </c>
      <c r="K66">
        <v>193000</v>
      </c>
      <c r="L66">
        <v>942000</v>
      </c>
      <c r="M66">
        <v>392</v>
      </c>
      <c r="N66">
        <v>1910</v>
      </c>
      <c r="O66" s="6">
        <f t="shared" si="3"/>
        <v>3.078149920255183</v>
      </c>
      <c r="P66" s="6">
        <f>O66-O64</f>
        <v>1.807082504524846</v>
      </c>
    </row>
    <row r="67" spans="1:22" x14ac:dyDescent="0.3">
      <c r="A67" t="s">
        <v>164</v>
      </c>
      <c r="B67">
        <v>700</v>
      </c>
      <c r="C67" t="s">
        <v>157</v>
      </c>
      <c r="D67">
        <v>632000</v>
      </c>
      <c r="E67">
        <v>3310000</v>
      </c>
      <c r="F67">
        <v>312</v>
      </c>
      <c r="G67">
        <v>8580</v>
      </c>
      <c r="I67" t="s">
        <v>164</v>
      </c>
      <c r="J67">
        <v>800</v>
      </c>
      <c r="K67">
        <v>289000</v>
      </c>
      <c r="L67">
        <v>841000</v>
      </c>
      <c r="M67">
        <v>312</v>
      </c>
      <c r="N67">
        <v>1770</v>
      </c>
      <c r="O67" s="6">
        <f t="shared" si="3"/>
        <v>4.5727848101265822</v>
      </c>
      <c r="P67" s="6">
        <f>O67-O64</f>
        <v>3.3017173943962455</v>
      </c>
    </row>
    <row r="68" spans="1:22" x14ac:dyDescent="0.3">
      <c r="A68" t="s">
        <v>164</v>
      </c>
      <c r="B68">
        <v>700</v>
      </c>
      <c r="C68" t="s">
        <v>158</v>
      </c>
      <c r="D68">
        <v>269000</v>
      </c>
      <c r="E68">
        <v>2440000</v>
      </c>
      <c r="F68">
        <v>264</v>
      </c>
      <c r="G68">
        <v>8220</v>
      </c>
      <c r="I68" t="s">
        <v>164</v>
      </c>
      <c r="J68">
        <v>800</v>
      </c>
      <c r="K68">
        <v>44900</v>
      </c>
      <c r="L68">
        <v>479000</v>
      </c>
      <c r="M68">
        <v>264</v>
      </c>
      <c r="N68">
        <v>1650</v>
      </c>
      <c r="O68" s="6">
        <f t="shared" si="3"/>
        <v>1.6691449814126393</v>
      </c>
      <c r="P68" s="6">
        <f>O68-O68</f>
        <v>0</v>
      </c>
    </row>
    <row r="69" spans="1:22" x14ac:dyDescent="0.3">
      <c r="A69" t="s">
        <v>164</v>
      </c>
      <c r="B69">
        <v>700</v>
      </c>
      <c r="C69" t="s">
        <v>159</v>
      </c>
      <c r="D69">
        <v>223000</v>
      </c>
      <c r="E69">
        <v>3200000</v>
      </c>
      <c r="F69">
        <v>364</v>
      </c>
      <c r="G69">
        <v>8180</v>
      </c>
      <c r="I69" t="s">
        <v>164</v>
      </c>
      <c r="J69">
        <v>800</v>
      </c>
      <c r="K69">
        <v>57100</v>
      </c>
      <c r="L69">
        <v>659000</v>
      </c>
      <c r="M69">
        <v>364</v>
      </c>
      <c r="N69">
        <v>1650</v>
      </c>
      <c r="O69" s="6">
        <f t="shared" si="3"/>
        <v>2.5605381165919283</v>
      </c>
      <c r="P69" s="6">
        <f>O69-O68</f>
        <v>0.89139313517928898</v>
      </c>
    </row>
    <row r="70" spans="1:22" x14ac:dyDescent="0.3">
      <c r="A70" t="s">
        <v>164</v>
      </c>
      <c r="B70">
        <v>700</v>
      </c>
      <c r="C70" t="s">
        <v>160</v>
      </c>
      <c r="D70">
        <v>217000</v>
      </c>
      <c r="E70">
        <v>2750000</v>
      </c>
      <c r="F70">
        <v>300</v>
      </c>
      <c r="G70">
        <v>8460</v>
      </c>
      <c r="I70" t="s">
        <v>164</v>
      </c>
      <c r="J70">
        <v>800</v>
      </c>
      <c r="K70">
        <v>91600</v>
      </c>
      <c r="L70">
        <v>650000</v>
      </c>
      <c r="M70">
        <v>300</v>
      </c>
      <c r="N70">
        <v>1860</v>
      </c>
      <c r="O70" s="6">
        <f t="shared" si="3"/>
        <v>4.2211981566820276</v>
      </c>
      <c r="P70" s="6">
        <f>O70-O68</f>
        <v>2.5520531752693882</v>
      </c>
    </row>
    <row r="71" spans="1:22" x14ac:dyDescent="0.3">
      <c r="A71" t="s">
        <v>164</v>
      </c>
      <c r="B71">
        <v>700</v>
      </c>
      <c r="C71" t="s">
        <v>161</v>
      </c>
      <c r="D71">
        <v>88100</v>
      </c>
      <c r="E71">
        <v>5460000</v>
      </c>
      <c r="F71">
        <v>620</v>
      </c>
      <c r="G71">
        <v>8660</v>
      </c>
      <c r="I71" t="s">
        <v>164</v>
      </c>
      <c r="J71">
        <v>800</v>
      </c>
      <c r="K71">
        <v>165000</v>
      </c>
      <c r="L71">
        <v>1560000</v>
      </c>
      <c r="M71">
        <v>620</v>
      </c>
      <c r="N71">
        <v>2240</v>
      </c>
      <c r="O71" s="6">
        <f t="shared" si="3"/>
        <v>18.728717366628832</v>
      </c>
      <c r="P71" s="6">
        <f>O71-O68</f>
        <v>17.059572385216192</v>
      </c>
    </row>
    <row r="72" spans="1:22" x14ac:dyDescent="0.3">
      <c r="O72" s="6"/>
      <c r="P72" s="6"/>
    </row>
    <row r="73" spans="1:22" x14ac:dyDescent="0.3">
      <c r="A73" t="s">
        <v>63</v>
      </c>
      <c r="B73" t="s">
        <v>61</v>
      </c>
      <c r="C73" t="s">
        <v>60</v>
      </c>
      <c r="D73" t="s">
        <v>59</v>
      </c>
      <c r="E73" t="s">
        <v>58</v>
      </c>
      <c r="F73" t="s">
        <v>57</v>
      </c>
      <c r="G73" t="s">
        <v>56</v>
      </c>
      <c r="I73" t="s">
        <v>165</v>
      </c>
      <c r="J73" t="s">
        <v>61</v>
      </c>
      <c r="K73" t="s">
        <v>59</v>
      </c>
      <c r="L73" t="s">
        <v>58</v>
      </c>
      <c r="M73" t="s">
        <v>57</v>
      </c>
      <c r="N73" t="s">
        <v>56</v>
      </c>
      <c r="O73" t="s">
        <v>55</v>
      </c>
      <c r="P73" t="s">
        <v>141</v>
      </c>
      <c r="S73" t="s">
        <v>10</v>
      </c>
      <c r="T73" t="s">
        <v>142</v>
      </c>
      <c r="U73" t="s">
        <v>143</v>
      </c>
      <c r="V73" t="s">
        <v>144</v>
      </c>
    </row>
    <row r="74" spans="1:22" x14ac:dyDescent="0.3">
      <c r="A74" t="s">
        <v>166</v>
      </c>
      <c r="B74">
        <v>700</v>
      </c>
      <c r="C74" t="s">
        <v>146</v>
      </c>
      <c r="D74">
        <v>3690000</v>
      </c>
      <c r="E74">
        <v>5380000</v>
      </c>
      <c r="F74">
        <v>378</v>
      </c>
      <c r="G74">
        <v>4470</v>
      </c>
      <c r="I74" t="s">
        <v>166</v>
      </c>
      <c r="J74">
        <v>800</v>
      </c>
      <c r="K74">
        <v>3330000</v>
      </c>
      <c r="L74">
        <v>3680000</v>
      </c>
      <c r="M74">
        <v>378</v>
      </c>
      <c r="N74">
        <v>936</v>
      </c>
      <c r="O74" s="6">
        <f>K74/D74*10</f>
        <v>9.0243902439024399</v>
      </c>
      <c r="P74" s="6">
        <f>O74-O74</f>
        <v>0</v>
      </c>
      <c r="R74">
        <v>0</v>
      </c>
      <c r="S74" s="4">
        <f>P74</f>
        <v>0</v>
      </c>
      <c r="T74" s="4">
        <f>P78</f>
        <v>0</v>
      </c>
      <c r="U74" s="4">
        <f>P82</f>
        <v>0</v>
      </c>
      <c r="V74" s="4">
        <f>P86</f>
        <v>0</v>
      </c>
    </row>
    <row r="75" spans="1:22" x14ac:dyDescent="0.3">
      <c r="A75" t="s">
        <v>166</v>
      </c>
      <c r="B75">
        <v>700</v>
      </c>
      <c r="C75" t="s">
        <v>147</v>
      </c>
      <c r="D75">
        <v>4190000</v>
      </c>
      <c r="E75">
        <v>5850000</v>
      </c>
      <c r="F75">
        <v>405</v>
      </c>
      <c r="G75">
        <v>4120</v>
      </c>
      <c r="I75" t="s">
        <v>166</v>
      </c>
      <c r="J75">
        <v>800</v>
      </c>
      <c r="K75">
        <v>4000000</v>
      </c>
      <c r="L75">
        <v>4510000</v>
      </c>
      <c r="M75">
        <v>405</v>
      </c>
      <c r="N75">
        <v>1250</v>
      </c>
      <c r="O75" s="6">
        <f t="shared" ref="O75:O89" si="4">K75/D75*10</f>
        <v>9.5465393794749396</v>
      </c>
      <c r="P75" s="6">
        <f>O75-O74</f>
        <v>0.52214913557249965</v>
      </c>
      <c r="R75">
        <v>5</v>
      </c>
      <c r="S75" s="4">
        <f>P75</f>
        <v>0.52214913557249965</v>
      </c>
      <c r="T75" s="4">
        <f>P79</f>
        <v>2.8704426159738983</v>
      </c>
      <c r="U75" s="4">
        <f>P83</f>
        <v>2.8371574721748605</v>
      </c>
      <c r="V75" s="4">
        <f>P87</f>
        <v>2.1672315063690544</v>
      </c>
    </row>
    <row r="76" spans="1:22" x14ac:dyDescent="0.3">
      <c r="A76" t="s">
        <v>166</v>
      </c>
      <c r="B76">
        <v>700</v>
      </c>
      <c r="C76" t="s">
        <v>148</v>
      </c>
      <c r="D76">
        <v>4480000</v>
      </c>
      <c r="E76">
        <v>6000000</v>
      </c>
      <c r="F76">
        <v>406</v>
      </c>
      <c r="G76">
        <v>3750</v>
      </c>
      <c r="I76" t="s">
        <v>166</v>
      </c>
      <c r="J76">
        <v>800</v>
      </c>
      <c r="K76">
        <v>4930000</v>
      </c>
      <c r="L76">
        <v>5450000</v>
      </c>
      <c r="M76">
        <v>406</v>
      </c>
      <c r="N76">
        <v>1290</v>
      </c>
      <c r="O76" s="6">
        <f t="shared" si="4"/>
        <v>11.004464285714286</v>
      </c>
      <c r="P76" s="6">
        <f>O76-O74</f>
        <v>1.9800740418118465</v>
      </c>
      <c r="R76">
        <v>10</v>
      </c>
      <c r="S76" s="4">
        <f>P76</f>
        <v>1.9800740418118465</v>
      </c>
      <c r="T76" s="4">
        <f>P80</f>
        <v>6.7051557465091314</v>
      </c>
      <c r="U76" s="4">
        <f>P84</f>
        <v>3.6503339978316376</v>
      </c>
      <c r="V76" s="4">
        <f>P88</f>
        <v>5.00345643561724</v>
      </c>
    </row>
    <row r="77" spans="1:22" x14ac:dyDescent="0.3">
      <c r="A77" t="s">
        <v>166</v>
      </c>
      <c r="B77">
        <v>700</v>
      </c>
      <c r="C77" t="s">
        <v>149</v>
      </c>
      <c r="D77">
        <v>4500000</v>
      </c>
      <c r="E77">
        <v>6030000</v>
      </c>
      <c r="F77">
        <v>448</v>
      </c>
      <c r="G77">
        <v>3410</v>
      </c>
      <c r="I77" t="s">
        <v>166</v>
      </c>
      <c r="J77">
        <v>800</v>
      </c>
      <c r="K77">
        <v>4450000</v>
      </c>
      <c r="L77">
        <v>4920000</v>
      </c>
      <c r="M77">
        <v>448</v>
      </c>
      <c r="N77">
        <v>1050</v>
      </c>
      <c r="O77" s="6">
        <f t="shared" si="4"/>
        <v>9.8888888888888893</v>
      </c>
      <c r="P77" s="6">
        <f>O77-O74</f>
        <v>0.86449864498644935</v>
      </c>
      <c r="R77">
        <v>15</v>
      </c>
      <c r="S77" s="4">
        <f>P77</f>
        <v>0.86449864498644935</v>
      </c>
      <c r="T77" s="4">
        <f>P81</f>
        <v>7.590643274853802</v>
      </c>
      <c r="U77" s="4">
        <f>P85</f>
        <v>4.2849439866082939</v>
      </c>
      <c r="V77" s="4">
        <f>P89</f>
        <v>4.0101450649473769</v>
      </c>
    </row>
    <row r="78" spans="1:22" x14ac:dyDescent="0.3">
      <c r="A78" t="s">
        <v>166</v>
      </c>
      <c r="B78">
        <v>700</v>
      </c>
      <c r="C78" t="s">
        <v>150</v>
      </c>
      <c r="D78">
        <v>3990000</v>
      </c>
      <c r="E78">
        <v>5360000</v>
      </c>
      <c r="F78">
        <v>378</v>
      </c>
      <c r="G78">
        <v>3610</v>
      </c>
      <c r="I78" t="s">
        <v>166</v>
      </c>
      <c r="J78">
        <v>800</v>
      </c>
      <c r="K78">
        <v>2760000</v>
      </c>
      <c r="L78">
        <v>3150000</v>
      </c>
      <c r="M78">
        <v>378</v>
      </c>
      <c r="N78">
        <v>1050</v>
      </c>
      <c r="O78" s="6">
        <f t="shared" si="4"/>
        <v>6.9172932330827059</v>
      </c>
      <c r="P78" s="6">
        <f>O78-O78</f>
        <v>0</v>
      </c>
    </row>
    <row r="79" spans="1:22" x14ac:dyDescent="0.3">
      <c r="A79" t="s">
        <v>166</v>
      </c>
      <c r="B79">
        <v>700</v>
      </c>
      <c r="C79" t="s">
        <v>151</v>
      </c>
      <c r="D79">
        <v>4240000</v>
      </c>
      <c r="E79">
        <v>5550000</v>
      </c>
      <c r="F79">
        <v>392</v>
      </c>
      <c r="G79">
        <v>3350</v>
      </c>
      <c r="I79" t="s">
        <v>166</v>
      </c>
      <c r="J79">
        <v>800</v>
      </c>
      <c r="K79">
        <v>4150000</v>
      </c>
      <c r="L79">
        <v>4490000</v>
      </c>
      <c r="M79">
        <v>392</v>
      </c>
      <c r="N79">
        <v>868</v>
      </c>
      <c r="O79" s="6">
        <f t="shared" si="4"/>
        <v>9.7877358490566042</v>
      </c>
      <c r="P79" s="6">
        <f>O79-O78</f>
        <v>2.8704426159738983</v>
      </c>
    </row>
    <row r="80" spans="1:22" x14ac:dyDescent="0.3">
      <c r="A80" t="s">
        <v>166</v>
      </c>
      <c r="B80">
        <v>700</v>
      </c>
      <c r="C80" t="s">
        <v>152</v>
      </c>
      <c r="D80">
        <v>3920000</v>
      </c>
      <c r="E80">
        <v>5590000</v>
      </c>
      <c r="F80">
        <v>480</v>
      </c>
      <c r="G80">
        <v>3490</v>
      </c>
      <c r="I80" t="s">
        <v>166</v>
      </c>
      <c r="J80">
        <v>800</v>
      </c>
      <c r="K80">
        <v>5340000</v>
      </c>
      <c r="L80">
        <v>5790000</v>
      </c>
      <c r="M80">
        <v>480</v>
      </c>
      <c r="N80">
        <v>944</v>
      </c>
      <c r="O80" s="6">
        <f t="shared" si="4"/>
        <v>13.622448979591837</v>
      </c>
      <c r="P80" s="6">
        <f>O80-O78</f>
        <v>6.7051557465091314</v>
      </c>
    </row>
    <row r="81" spans="1:22" x14ac:dyDescent="0.3">
      <c r="A81" t="s">
        <v>166</v>
      </c>
      <c r="B81">
        <v>700</v>
      </c>
      <c r="C81" t="s">
        <v>153</v>
      </c>
      <c r="D81">
        <v>3150000</v>
      </c>
      <c r="E81">
        <v>4320000</v>
      </c>
      <c r="F81">
        <v>390</v>
      </c>
      <c r="G81">
        <v>3020</v>
      </c>
      <c r="I81" t="s">
        <v>166</v>
      </c>
      <c r="J81">
        <v>800</v>
      </c>
      <c r="K81">
        <v>4570000</v>
      </c>
      <c r="L81">
        <v>4890000</v>
      </c>
      <c r="M81">
        <v>390</v>
      </c>
      <c r="N81">
        <v>814</v>
      </c>
      <c r="O81" s="6">
        <f t="shared" si="4"/>
        <v>14.507936507936508</v>
      </c>
      <c r="P81" s="6">
        <f>O81-O78</f>
        <v>7.590643274853802</v>
      </c>
    </row>
    <row r="82" spans="1:22" x14ac:dyDescent="0.3">
      <c r="A82" t="s">
        <v>166</v>
      </c>
      <c r="B82">
        <v>700</v>
      </c>
      <c r="C82" t="s">
        <v>154</v>
      </c>
      <c r="D82">
        <v>3530000</v>
      </c>
      <c r="E82">
        <v>4750000</v>
      </c>
      <c r="F82">
        <v>364</v>
      </c>
      <c r="G82">
        <v>3370</v>
      </c>
      <c r="I82" t="s">
        <v>166</v>
      </c>
      <c r="J82">
        <v>800</v>
      </c>
      <c r="K82">
        <v>2930000</v>
      </c>
      <c r="L82">
        <v>3220000</v>
      </c>
      <c r="M82">
        <v>364</v>
      </c>
      <c r="N82">
        <v>786</v>
      </c>
      <c r="O82" s="6">
        <f t="shared" si="4"/>
        <v>8.3002832861189795</v>
      </c>
      <c r="P82" s="6">
        <f>O82-O82</f>
        <v>0</v>
      </c>
    </row>
    <row r="83" spans="1:22" x14ac:dyDescent="0.3">
      <c r="A83" t="s">
        <v>166</v>
      </c>
      <c r="B83">
        <v>700</v>
      </c>
      <c r="C83" t="s">
        <v>155</v>
      </c>
      <c r="D83">
        <v>4220000</v>
      </c>
      <c r="E83">
        <v>5720000</v>
      </c>
      <c r="F83">
        <v>420</v>
      </c>
      <c r="G83">
        <v>3560</v>
      </c>
      <c r="I83" t="s">
        <v>166</v>
      </c>
      <c r="J83">
        <v>800</v>
      </c>
      <c r="K83">
        <v>4700000</v>
      </c>
      <c r="L83">
        <v>5040000</v>
      </c>
      <c r="M83">
        <v>420</v>
      </c>
      <c r="N83">
        <v>824</v>
      </c>
      <c r="O83" s="6">
        <f t="shared" si="4"/>
        <v>11.13744075829384</v>
      </c>
      <c r="P83" s="6">
        <f>O83-O82</f>
        <v>2.8371574721748605</v>
      </c>
    </row>
    <row r="84" spans="1:22" x14ac:dyDescent="0.3">
      <c r="A84" t="s">
        <v>166</v>
      </c>
      <c r="B84">
        <v>700</v>
      </c>
      <c r="C84" t="s">
        <v>156</v>
      </c>
      <c r="D84">
        <v>4050000</v>
      </c>
      <c r="E84">
        <v>5260000</v>
      </c>
      <c r="F84">
        <v>405</v>
      </c>
      <c r="G84">
        <v>2990</v>
      </c>
      <c r="I84" t="s">
        <v>166</v>
      </c>
      <c r="J84">
        <v>800</v>
      </c>
      <c r="K84">
        <v>4840000</v>
      </c>
      <c r="L84">
        <v>5150000</v>
      </c>
      <c r="M84">
        <v>405</v>
      </c>
      <c r="N84">
        <v>760</v>
      </c>
      <c r="O84" s="6">
        <f t="shared" si="4"/>
        <v>11.950617283950617</v>
      </c>
      <c r="P84" s="6">
        <f>O84-O82</f>
        <v>3.6503339978316376</v>
      </c>
    </row>
    <row r="85" spans="1:22" x14ac:dyDescent="0.3">
      <c r="A85" t="s">
        <v>166</v>
      </c>
      <c r="B85">
        <v>700</v>
      </c>
      <c r="C85" t="s">
        <v>157</v>
      </c>
      <c r="D85">
        <v>3520000</v>
      </c>
      <c r="E85">
        <v>4660000</v>
      </c>
      <c r="F85">
        <v>390</v>
      </c>
      <c r="G85">
        <v>2930</v>
      </c>
      <c r="I85" t="s">
        <v>166</v>
      </c>
      <c r="J85">
        <v>800</v>
      </c>
      <c r="K85">
        <v>4430000</v>
      </c>
      <c r="L85">
        <v>4770000</v>
      </c>
      <c r="M85">
        <v>390</v>
      </c>
      <c r="N85">
        <v>886</v>
      </c>
      <c r="O85" s="6">
        <f t="shared" si="4"/>
        <v>12.585227272727273</v>
      </c>
      <c r="P85" s="6">
        <f>O85-O82</f>
        <v>4.2849439866082939</v>
      </c>
    </row>
    <row r="86" spans="1:22" x14ac:dyDescent="0.3">
      <c r="A86" t="s">
        <v>166</v>
      </c>
      <c r="B86">
        <v>700</v>
      </c>
      <c r="C86" t="s">
        <v>158</v>
      </c>
      <c r="D86">
        <v>3980000</v>
      </c>
      <c r="E86">
        <v>5430000</v>
      </c>
      <c r="F86">
        <v>435</v>
      </c>
      <c r="G86">
        <v>3330</v>
      </c>
      <c r="I86" t="s">
        <v>166</v>
      </c>
      <c r="J86">
        <v>800</v>
      </c>
      <c r="K86">
        <v>3210000</v>
      </c>
      <c r="L86">
        <v>3620000</v>
      </c>
      <c r="M86">
        <v>435</v>
      </c>
      <c r="N86">
        <v>950</v>
      </c>
      <c r="O86" s="6">
        <f t="shared" si="4"/>
        <v>8.0653266331658298</v>
      </c>
      <c r="P86" s="6">
        <f>O86-O86</f>
        <v>0</v>
      </c>
    </row>
    <row r="87" spans="1:22" x14ac:dyDescent="0.3">
      <c r="A87" t="s">
        <v>166</v>
      </c>
      <c r="B87">
        <v>700</v>
      </c>
      <c r="C87" t="s">
        <v>159</v>
      </c>
      <c r="D87">
        <v>3870000</v>
      </c>
      <c r="E87">
        <v>5180000</v>
      </c>
      <c r="F87">
        <v>416</v>
      </c>
      <c r="G87">
        <v>3150</v>
      </c>
      <c r="I87" t="s">
        <v>166</v>
      </c>
      <c r="J87">
        <v>800</v>
      </c>
      <c r="K87">
        <v>3960000</v>
      </c>
      <c r="L87">
        <v>4420000</v>
      </c>
      <c r="M87">
        <v>416</v>
      </c>
      <c r="N87">
        <v>1110</v>
      </c>
      <c r="O87" s="6">
        <f t="shared" si="4"/>
        <v>10.232558139534884</v>
      </c>
      <c r="P87" s="6">
        <f>O87-O86</f>
        <v>2.1672315063690544</v>
      </c>
    </row>
    <row r="88" spans="1:22" x14ac:dyDescent="0.3">
      <c r="A88" t="s">
        <v>166</v>
      </c>
      <c r="B88">
        <v>700</v>
      </c>
      <c r="C88" t="s">
        <v>160</v>
      </c>
      <c r="D88">
        <v>3780000</v>
      </c>
      <c r="E88">
        <v>5380000</v>
      </c>
      <c r="F88">
        <v>400</v>
      </c>
      <c r="G88">
        <v>4020</v>
      </c>
      <c r="I88" t="s">
        <v>166</v>
      </c>
      <c r="J88">
        <v>800</v>
      </c>
      <c r="K88">
        <v>4940000</v>
      </c>
      <c r="L88">
        <v>5430000</v>
      </c>
      <c r="M88">
        <v>400</v>
      </c>
      <c r="N88">
        <v>1240</v>
      </c>
      <c r="O88" s="6">
        <f t="shared" si="4"/>
        <v>13.06878306878307</v>
      </c>
      <c r="P88" s="6">
        <f>O88-O86</f>
        <v>5.00345643561724</v>
      </c>
    </row>
    <row r="89" spans="1:22" x14ac:dyDescent="0.3">
      <c r="A89" t="s">
        <v>166</v>
      </c>
      <c r="B89">
        <v>700</v>
      </c>
      <c r="C89" t="s">
        <v>161</v>
      </c>
      <c r="D89">
        <v>4240000</v>
      </c>
      <c r="E89">
        <v>5680000</v>
      </c>
      <c r="F89">
        <v>486</v>
      </c>
      <c r="G89">
        <v>2960</v>
      </c>
      <c r="I89" t="s">
        <v>166</v>
      </c>
      <c r="J89">
        <v>800</v>
      </c>
      <c r="K89">
        <v>5120000</v>
      </c>
      <c r="L89">
        <v>5450000</v>
      </c>
      <c r="M89">
        <v>486</v>
      </c>
      <c r="N89">
        <v>688</v>
      </c>
      <c r="O89" s="6">
        <f t="shared" si="4"/>
        <v>12.075471698113207</v>
      </c>
      <c r="P89" s="6">
        <f>O89-O86</f>
        <v>4.0101450649473769</v>
      </c>
    </row>
    <row r="90" spans="1:22" x14ac:dyDescent="0.3">
      <c r="O90" s="6"/>
      <c r="P90" s="6"/>
    </row>
    <row r="91" spans="1:22" x14ac:dyDescent="0.3">
      <c r="A91" t="s">
        <v>63</v>
      </c>
      <c r="B91" t="s">
        <v>61</v>
      </c>
      <c r="C91" t="s">
        <v>60</v>
      </c>
      <c r="D91" t="s">
        <v>59</v>
      </c>
      <c r="E91" t="s">
        <v>58</v>
      </c>
      <c r="F91" t="s">
        <v>57</v>
      </c>
      <c r="G91" t="s">
        <v>56</v>
      </c>
      <c r="I91" t="s">
        <v>165</v>
      </c>
      <c r="J91" t="s">
        <v>61</v>
      </c>
      <c r="K91" t="s">
        <v>59</v>
      </c>
      <c r="L91" t="s">
        <v>58</v>
      </c>
      <c r="M91" t="s">
        <v>57</v>
      </c>
      <c r="N91" t="s">
        <v>56</v>
      </c>
      <c r="O91" t="s">
        <v>55</v>
      </c>
      <c r="P91" t="s">
        <v>141</v>
      </c>
      <c r="S91" t="s">
        <v>10</v>
      </c>
      <c r="T91" t="s">
        <v>142</v>
      </c>
      <c r="U91" t="s">
        <v>143</v>
      </c>
      <c r="V91" t="s">
        <v>144</v>
      </c>
    </row>
    <row r="92" spans="1:22" x14ac:dyDescent="0.3">
      <c r="A92" t="s">
        <v>167</v>
      </c>
      <c r="B92">
        <v>700</v>
      </c>
      <c r="C92" t="s">
        <v>146</v>
      </c>
      <c r="D92">
        <v>4160000</v>
      </c>
      <c r="E92">
        <v>4950000</v>
      </c>
      <c r="F92">
        <v>493</v>
      </c>
      <c r="G92">
        <v>1610</v>
      </c>
      <c r="I92" t="s">
        <v>167</v>
      </c>
      <c r="J92">
        <v>800</v>
      </c>
      <c r="K92">
        <v>31100</v>
      </c>
      <c r="L92">
        <v>155000</v>
      </c>
      <c r="M92">
        <v>493</v>
      </c>
      <c r="N92">
        <v>251</v>
      </c>
      <c r="O92" s="6">
        <f>K92/D92*10</f>
        <v>7.4759615384615383E-2</v>
      </c>
      <c r="P92" s="6">
        <f>O92-O92</f>
        <v>0</v>
      </c>
      <c r="R92">
        <v>0</v>
      </c>
      <c r="S92" s="4">
        <f>P92</f>
        <v>0</v>
      </c>
      <c r="T92" s="4">
        <f>P96</f>
        <v>0</v>
      </c>
      <c r="U92" s="4">
        <f>P100</f>
        <v>0</v>
      </c>
      <c r="V92" s="4">
        <f>P104</f>
        <v>0</v>
      </c>
    </row>
    <row r="93" spans="1:22" x14ac:dyDescent="0.3">
      <c r="A93" t="s">
        <v>167</v>
      </c>
      <c r="B93">
        <v>700</v>
      </c>
      <c r="C93" t="s">
        <v>147</v>
      </c>
      <c r="D93">
        <v>3720000</v>
      </c>
      <c r="E93">
        <v>4460000</v>
      </c>
      <c r="F93">
        <v>486</v>
      </c>
      <c r="G93">
        <v>1510</v>
      </c>
      <c r="I93" t="s">
        <v>167</v>
      </c>
      <c r="J93">
        <v>800</v>
      </c>
      <c r="K93">
        <v>93500</v>
      </c>
      <c r="L93">
        <v>227000</v>
      </c>
      <c r="M93">
        <v>486</v>
      </c>
      <c r="N93">
        <v>275</v>
      </c>
      <c r="O93" s="6">
        <f t="shared" ref="O93:O107" si="5">K93/D93*10</f>
        <v>0.25134408602150538</v>
      </c>
      <c r="P93" s="6">
        <f>O93-O92</f>
        <v>0.17658447063688998</v>
      </c>
      <c r="R93">
        <v>5</v>
      </c>
      <c r="S93" s="4">
        <f>P93</f>
        <v>0.17658447063688998</v>
      </c>
      <c r="T93" s="4">
        <f>P97</f>
        <v>0.40104280377878188</v>
      </c>
      <c r="U93" s="4">
        <f>P101</f>
        <v>0.31862944162436546</v>
      </c>
      <c r="V93" s="4">
        <f>P105</f>
        <v>0.3358409536146616</v>
      </c>
    </row>
    <row r="94" spans="1:22" x14ac:dyDescent="0.3">
      <c r="A94" t="s">
        <v>167</v>
      </c>
      <c r="B94">
        <v>700</v>
      </c>
      <c r="C94" t="s">
        <v>148</v>
      </c>
      <c r="D94">
        <v>4170000</v>
      </c>
      <c r="E94">
        <v>4740000</v>
      </c>
      <c r="F94">
        <v>442</v>
      </c>
      <c r="G94">
        <v>1280</v>
      </c>
      <c r="I94" t="s">
        <v>167</v>
      </c>
      <c r="J94">
        <v>800</v>
      </c>
      <c r="K94">
        <v>161000</v>
      </c>
      <c r="L94">
        <v>284000</v>
      </c>
      <c r="M94">
        <v>442</v>
      </c>
      <c r="N94">
        <v>279</v>
      </c>
      <c r="O94" s="6">
        <f t="shared" si="5"/>
        <v>0.38609112709832133</v>
      </c>
      <c r="P94" s="6">
        <f>O94-O92</f>
        <v>0.31133151171370593</v>
      </c>
      <c r="R94">
        <v>10</v>
      </c>
      <c r="S94" s="4">
        <f>P94</f>
        <v>0.31133151171370593</v>
      </c>
      <c r="T94" s="4">
        <f>P98</f>
        <v>1.8643331007404784</v>
      </c>
      <c r="U94" s="4">
        <f>P102</f>
        <v>1.4245888594164455</v>
      </c>
      <c r="V94" s="4">
        <f>P106</f>
        <v>1.3107728337236535</v>
      </c>
    </row>
    <row r="95" spans="1:22" x14ac:dyDescent="0.3">
      <c r="A95" t="s">
        <v>167</v>
      </c>
      <c r="B95">
        <v>700</v>
      </c>
      <c r="C95" t="s">
        <v>149</v>
      </c>
      <c r="D95">
        <v>4590000</v>
      </c>
      <c r="E95">
        <v>5300000</v>
      </c>
      <c r="F95">
        <v>532</v>
      </c>
      <c r="G95">
        <v>1340</v>
      </c>
      <c r="I95" t="s">
        <v>167</v>
      </c>
      <c r="J95">
        <v>800</v>
      </c>
      <c r="K95">
        <v>707000</v>
      </c>
      <c r="L95">
        <v>846000</v>
      </c>
      <c r="M95">
        <v>532</v>
      </c>
      <c r="N95">
        <v>260</v>
      </c>
      <c r="O95" s="6">
        <f t="shared" si="5"/>
        <v>1.5403050108932461</v>
      </c>
      <c r="P95" s="6">
        <f>O95-O92</f>
        <v>1.4655453955086308</v>
      </c>
      <c r="R95">
        <v>15</v>
      </c>
      <c r="S95" s="4">
        <f>P95</f>
        <v>1.4655453955086308</v>
      </c>
      <c r="T95" s="4">
        <f>P99</f>
        <v>3.8719226692857895</v>
      </c>
      <c r="U95" s="4">
        <f>P103</f>
        <v>3.4059349593495938</v>
      </c>
      <c r="V95" s="4">
        <f>P107</f>
        <v>2.6968424854649471</v>
      </c>
    </row>
    <row r="96" spans="1:22" x14ac:dyDescent="0.3">
      <c r="A96" t="s">
        <v>167</v>
      </c>
      <c r="B96">
        <v>700</v>
      </c>
      <c r="C96" t="s">
        <v>150</v>
      </c>
      <c r="D96">
        <v>4730000</v>
      </c>
      <c r="E96">
        <v>5730000</v>
      </c>
      <c r="F96">
        <v>540</v>
      </c>
      <c r="G96">
        <v>1840</v>
      </c>
      <c r="I96" t="s">
        <v>167</v>
      </c>
      <c r="J96">
        <v>800</v>
      </c>
      <c r="K96">
        <v>43200</v>
      </c>
      <c r="L96">
        <v>177000</v>
      </c>
      <c r="M96">
        <v>540</v>
      </c>
      <c r="N96">
        <v>247</v>
      </c>
      <c r="O96" s="6">
        <f t="shared" si="5"/>
        <v>9.1331923890063421E-2</v>
      </c>
      <c r="P96" s="6">
        <f>O96-O96</f>
        <v>0</v>
      </c>
    </row>
    <row r="97" spans="1:22" x14ac:dyDescent="0.3">
      <c r="A97" t="s">
        <v>167</v>
      </c>
      <c r="B97">
        <v>700</v>
      </c>
      <c r="C97" t="s">
        <v>151</v>
      </c>
      <c r="D97">
        <v>4590000</v>
      </c>
      <c r="E97">
        <v>5240000</v>
      </c>
      <c r="F97">
        <v>650</v>
      </c>
      <c r="G97">
        <v>1000</v>
      </c>
      <c r="I97" t="s">
        <v>167</v>
      </c>
      <c r="J97">
        <v>800</v>
      </c>
      <c r="K97">
        <v>226000</v>
      </c>
      <c r="L97">
        <v>385000</v>
      </c>
      <c r="M97">
        <v>650</v>
      </c>
      <c r="N97">
        <v>244</v>
      </c>
      <c r="O97" s="6">
        <f t="shared" si="5"/>
        <v>0.49237472766884532</v>
      </c>
      <c r="P97" s="6">
        <f>O97-O96</f>
        <v>0.40104280377878188</v>
      </c>
    </row>
    <row r="98" spans="1:22" x14ac:dyDescent="0.3">
      <c r="A98" t="s">
        <v>167</v>
      </c>
      <c r="B98">
        <v>700</v>
      </c>
      <c r="C98" t="s">
        <v>152</v>
      </c>
      <c r="D98">
        <v>4060000</v>
      </c>
      <c r="E98">
        <v>4800000</v>
      </c>
      <c r="F98">
        <v>494</v>
      </c>
      <c r="G98">
        <v>1490</v>
      </c>
      <c r="I98" t="s">
        <v>167</v>
      </c>
      <c r="J98">
        <v>800</v>
      </c>
      <c r="K98">
        <v>794000</v>
      </c>
      <c r="L98">
        <v>921000</v>
      </c>
      <c r="M98">
        <v>494</v>
      </c>
      <c r="N98">
        <v>258</v>
      </c>
      <c r="O98" s="6">
        <f t="shared" si="5"/>
        <v>1.9556650246305418</v>
      </c>
      <c r="P98" s="6">
        <f>O98-O96</f>
        <v>1.8643331007404784</v>
      </c>
    </row>
    <row r="99" spans="1:22" x14ac:dyDescent="0.3">
      <c r="A99" t="s">
        <v>167</v>
      </c>
      <c r="B99">
        <v>700</v>
      </c>
      <c r="C99" t="s">
        <v>153</v>
      </c>
      <c r="D99">
        <v>3810000</v>
      </c>
      <c r="E99">
        <v>4450000</v>
      </c>
      <c r="F99">
        <v>416</v>
      </c>
      <c r="G99">
        <v>1550</v>
      </c>
      <c r="I99" t="s">
        <v>167</v>
      </c>
      <c r="J99">
        <v>800</v>
      </c>
      <c r="K99">
        <v>1510000</v>
      </c>
      <c r="L99">
        <v>1630000</v>
      </c>
      <c r="M99">
        <v>416</v>
      </c>
      <c r="N99">
        <v>277</v>
      </c>
      <c r="O99" s="6">
        <f t="shared" si="5"/>
        <v>3.9632545931758529</v>
      </c>
      <c r="P99" s="6">
        <f>O99-O96</f>
        <v>3.8719226692857895</v>
      </c>
    </row>
    <row r="100" spans="1:22" x14ac:dyDescent="0.3">
      <c r="A100" t="s">
        <v>167</v>
      </c>
      <c r="B100">
        <v>700</v>
      </c>
      <c r="C100" t="s">
        <v>154</v>
      </c>
      <c r="D100">
        <v>4400000</v>
      </c>
      <c r="E100">
        <v>5180000</v>
      </c>
      <c r="F100">
        <v>486</v>
      </c>
      <c r="G100">
        <v>1600</v>
      </c>
      <c r="I100" t="s">
        <v>167</v>
      </c>
      <c r="J100">
        <v>800</v>
      </c>
      <c r="K100">
        <v>39600</v>
      </c>
      <c r="L100">
        <v>161000</v>
      </c>
      <c r="M100">
        <v>486</v>
      </c>
      <c r="N100">
        <v>249</v>
      </c>
      <c r="O100" s="6">
        <f t="shared" si="5"/>
        <v>0.09</v>
      </c>
      <c r="P100" s="6">
        <f>O100-O100</f>
        <v>0</v>
      </c>
    </row>
    <row r="101" spans="1:22" x14ac:dyDescent="0.3">
      <c r="A101" t="s">
        <v>167</v>
      </c>
      <c r="B101">
        <v>700</v>
      </c>
      <c r="C101" t="s">
        <v>155</v>
      </c>
      <c r="D101">
        <v>3940000</v>
      </c>
      <c r="E101">
        <v>4480000</v>
      </c>
      <c r="F101">
        <v>494</v>
      </c>
      <c r="G101">
        <v>1100</v>
      </c>
      <c r="I101" t="s">
        <v>167</v>
      </c>
      <c r="J101">
        <v>800</v>
      </c>
      <c r="K101">
        <v>161000</v>
      </c>
      <c r="L101">
        <v>285000</v>
      </c>
      <c r="M101">
        <v>494</v>
      </c>
      <c r="N101">
        <v>251</v>
      </c>
      <c r="O101" s="6">
        <f t="shared" si="5"/>
        <v>0.40862944162436549</v>
      </c>
      <c r="P101" s="6">
        <f>O101-O100</f>
        <v>0.31862944162436546</v>
      </c>
    </row>
    <row r="102" spans="1:22" x14ac:dyDescent="0.3">
      <c r="A102" t="s">
        <v>167</v>
      </c>
      <c r="B102">
        <v>700</v>
      </c>
      <c r="C102" t="s">
        <v>156</v>
      </c>
      <c r="D102">
        <v>3770000</v>
      </c>
      <c r="E102">
        <v>4310000</v>
      </c>
      <c r="F102">
        <v>486</v>
      </c>
      <c r="G102">
        <v>1120</v>
      </c>
      <c r="I102" t="s">
        <v>167</v>
      </c>
      <c r="J102">
        <v>800</v>
      </c>
      <c r="K102">
        <v>571000</v>
      </c>
      <c r="L102">
        <v>699000</v>
      </c>
      <c r="M102">
        <v>486</v>
      </c>
      <c r="N102">
        <v>262</v>
      </c>
      <c r="O102" s="6">
        <f t="shared" si="5"/>
        <v>1.5145888594164456</v>
      </c>
      <c r="P102" s="6">
        <f>O102-O100</f>
        <v>1.4245888594164455</v>
      </c>
    </row>
    <row r="103" spans="1:22" x14ac:dyDescent="0.3">
      <c r="A103" t="s">
        <v>167</v>
      </c>
      <c r="B103">
        <v>700</v>
      </c>
      <c r="C103" t="s">
        <v>157</v>
      </c>
      <c r="D103">
        <v>3690000</v>
      </c>
      <c r="E103">
        <v>4200000</v>
      </c>
      <c r="F103">
        <v>540</v>
      </c>
      <c r="G103">
        <v>946</v>
      </c>
      <c r="I103" t="s">
        <v>167</v>
      </c>
      <c r="J103">
        <v>800</v>
      </c>
      <c r="K103">
        <v>1290000</v>
      </c>
      <c r="L103">
        <v>1440000</v>
      </c>
      <c r="M103">
        <v>540</v>
      </c>
      <c r="N103">
        <v>277</v>
      </c>
      <c r="O103" s="6">
        <f t="shared" si="5"/>
        <v>3.4959349593495936</v>
      </c>
      <c r="P103" s="6">
        <f>O103-O100</f>
        <v>3.4059349593495938</v>
      </c>
    </row>
    <row r="104" spans="1:22" x14ac:dyDescent="0.3">
      <c r="A104" t="s">
        <v>167</v>
      </c>
      <c r="B104">
        <v>700</v>
      </c>
      <c r="C104" t="s">
        <v>158</v>
      </c>
      <c r="D104">
        <v>4270000</v>
      </c>
      <c r="E104">
        <v>4900000</v>
      </c>
      <c r="F104">
        <v>546</v>
      </c>
      <c r="G104">
        <v>1150</v>
      </c>
      <c r="I104" t="s">
        <v>167</v>
      </c>
      <c r="J104">
        <v>800</v>
      </c>
      <c r="K104">
        <v>38100</v>
      </c>
      <c r="L104">
        <v>170000</v>
      </c>
      <c r="M104">
        <v>546</v>
      </c>
      <c r="N104">
        <v>241</v>
      </c>
      <c r="O104" s="6">
        <f t="shared" si="5"/>
        <v>8.9227166276346609E-2</v>
      </c>
      <c r="P104" s="6">
        <f>O104-O104</f>
        <v>0</v>
      </c>
    </row>
    <row r="105" spans="1:22" x14ac:dyDescent="0.3">
      <c r="A105" t="s">
        <v>167</v>
      </c>
      <c r="B105">
        <v>700</v>
      </c>
      <c r="C105" t="s">
        <v>159</v>
      </c>
      <c r="D105">
        <v>3670000</v>
      </c>
      <c r="E105">
        <v>4210000</v>
      </c>
      <c r="F105">
        <v>540</v>
      </c>
      <c r="G105">
        <v>1000</v>
      </c>
      <c r="I105" t="s">
        <v>167</v>
      </c>
      <c r="J105">
        <v>800</v>
      </c>
      <c r="K105">
        <v>156000</v>
      </c>
      <c r="L105">
        <v>285000</v>
      </c>
      <c r="M105">
        <v>540</v>
      </c>
      <c r="N105">
        <v>239</v>
      </c>
      <c r="O105" s="6">
        <f t="shared" si="5"/>
        <v>0.42506811989100823</v>
      </c>
      <c r="P105" s="6">
        <f>O105-O104</f>
        <v>0.3358409536146616</v>
      </c>
    </row>
    <row r="106" spans="1:22" x14ac:dyDescent="0.3">
      <c r="A106" t="s">
        <v>167</v>
      </c>
      <c r="B106">
        <v>700</v>
      </c>
      <c r="C106" t="s">
        <v>160</v>
      </c>
      <c r="D106">
        <v>3300000</v>
      </c>
      <c r="E106">
        <v>3650000</v>
      </c>
      <c r="F106">
        <v>390</v>
      </c>
      <c r="G106">
        <v>889</v>
      </c>
      <c r="I106" t="s">
        <v>167</v>
      </c>
      <c r="J106">
        <v>800</v>
      </c>
      <c r="K106">
        <v>462000</v>
      </c>
      <c r="L106">
        <v>564000</v>
      </c>
      <c r="M106">
        <v>390</v>
      </c>
      <c r="N106">
        <v>262</v>
      </c>
      <c r="O106" s="6">
        <f t="shared" si="5"/>
        <v>1.4000000000000001</v>
      </c>
      <c r="P106" s="6">
        <f>O106-O104</f>
        <v>1.3107728337236535</v>
      </c>
    </row>
    <row r="107" spans="1:22" x14ac:dyDescent="0.3">
      <c r="A107" t="s">
        <v>167</v>
      </c>
      <c r="B107">
        <v>700</v>
      </c>
      <c r="C107" t="s">
        <v>161</v>
      </c>
      <c r="D107">
        <v>4020000</v>
      </c>
      <c r="E107">
        <v>4870000</v>
      </c>
      <c r="F107">
        <v>1230</v>
      </c>
      <c r="G107">
        <v>696</v>
      </c>
      <c r="I107" t="s">
        <v>167</v>
      </c>
      <c r="J107">
        <v>800</v>
      </c>
      <c r="K107">
        <v>1120000</v>
      </c>
      <c r="L107">
        <v>1440000</v>
      </c>
      <c r="M107">
        <v>1230</v>
      </c>
      <c r="N107">
        <v>260</v>
      </c>
      <c r="O107" s="6">
        <f t="shared" si="5"/>
        <v>2.7860696517412937</v>
      </c>
      <c r="P107" s="6">
        <f>O107-O104</f>
        <v>2.6968424854649471</v>
      </c>
    </row>
    <row r="108" spans="1:22" x14ac:dyDescent="0.3">
      <c r="O108" s="6"/>
      <c r="P108" s="6"/>
    </row>
    <row r="109" spans="1:22" x14ac:dyDescent="0.3">
      <c r="A109" t="s">
        <v>63</v>
      </c>
      <c r="B109" t="s">
        <v>61</v>
      </c>
      <c r="C109" t="s">
        <v>60</v>
      </c>
      <c r="D109" t="s">
        <v>59</v>
      </c>
      <c r="E109" t="s">
        <v>58</v>
      </c>
      <c r="F109" t="s">
        <v>57</v>
      </c>
      <c r="G109" t="s">
        <v>56</v>
      </c>
      <c r="I109" t="s">
        <v>62</v>
      </c>
      <c r="J109" t="s">
        <v>61</v>
      </c>
      <c r="K109" t="s">
        <v>59</v>
      </c>
      <c r="L109" t="s">
        <v>58</v>
      </c>
      <c r="M109" t="s">
        <v>57</v>
      </c>
      <c r="N109" t="s">
        <v>56</v>
      </c>
      <c r="O109" t="s">
        <v>55</v>
      </c>
      <c r="P109" t="s">
        <v>141</v>
      </c>
      <c r="S109" t="s">
        <v>10</v>
      </c>
      <c r="T109" t="s">
        <v>142</v>
      </c>
      <c r="U109" t="s">
        <v>143</v>
      </c>
      <c r="V109" t="s">
        <v>144</v>
      </c>
    </row>
    <row r="110" spans="1:22" x14ac:dyDescent="0.3">
      <c r="A110" t="s">
        <v>168</v>
      </c>
      <c r="B110">
        <v>700</v>
      </c>
      <c r="C110">
        <v>1</v>
      </c>
      <c r="D110">
        <v>1930000</v>
      </c>
      <c r="E110">
        <v>2810000</v>
      </c>
      <c r="F110">
        <v>480</v>
      </c>
      <c r="G110">
        <v>1830</v>
      </c>
      <c r="I110" t="s">
        <v>168</v>
      </c>
      <c r="J110">
        <v>800</v>
      </c>
      <c r="K110">
        <v>96900</v>
      </c>
      <c r="L110">
        <v>229000</v>
      </c>
      <c r="M110">
        <v>480</v>
      </c>
      <c r="N110">
        <v>275</v>
      </c>
      <c r="O110" s="6">
        <f>K110/D110*10</f>
        <v>0.50207253886010361</v>
      </c>
      <c r="P110" s="6">
        <f>O110-O110</f>
        <v>0</v>
      </c>
      <c r="R110">
        <v>0</v>
      </c>
      <c r="S110" s="4">
        <f>P110</f>
        <v>0</v>
      </c>
      <c r="T110" s="4">
        <f>P114</f>
        <v>0</v>
      </c>
      <c r="U110" s="4">
        <f>P118</f>
        <v>0</v>
      </c>
      <c r="V110" s="4">
        <f>P122</f>
        <v>0</v>
      </c>
    </row>
    <row r="111" spans="1:22" x14ac:dyDescent="0.3">
      <c r="A111" t="s">
        <v>168</v>
      </c>
      <c r="B111">
        <v>700</v>
      </c>
      <c r="C111">
        <v>5</v>
      </c>
      <c r="D111">
        <v>1660000</v>
      </c>
      <c r="E111">
        <v>2480000</v>
      </c>
      <c r="F111">
        <v>360</v>
      </c>
      <c r="G111">
        <v>2280</v>
      </c>
      <c r="I111" t="s">
        <v>168</v>
      </c>
      <c r="J111">
        <v>800</v>
      </c>
      <c r="K111">
        <v>422000</v>
      </c>
      <c r="L111">
        <v>548000</v>
      </c>
      <c r="M111">
        <v>360</v>
      </c>
      <c r="N111">
        <v>350</v>
      </c>
      <c r="O111" s="6">
        <f t="shared" ref="O111:O125" si="6">K111/D111*10</f>
        <v>2.5421686746987953</v>
      </c>
      <c r="P111" s="6">
        <f>O111-O110</f>
        <v>2.0400961358386915</v>
      </c>
      <c r="R111">
        <v>5</v>
      </c>
      <c r="S111" s="4">
        <f>P111</f>
        <v>2.0400961358386915</v>
      </c>
      <c r="T111" s="4">
        <f>P115</f>
        <v>4.2358974358974351</v>
      </c>
      <c r="U111" s="4">
        <f>P119</f>
        <v>2.84406015037594</v>
      </c>
      <c r="V111" s="4">
        <f>P123</f>
        <v>2.6849667774086381</v>
      </c>
    </row>
    <row r="112" spans="1:22" x14ac:dyDescent="0.3">
      <c r="A112" t="s">
        <v>168</v>
      </c>
      <c r="B112">
        <v>700</v>
      </c>
      <c r="C112">
        <v>7</v>
      </c>
      <c r="D112">
        <v>1820000</v>
      </c>
      <c r="E112">
        <v>2740000</v>
      </c>
      <c r="F112">
        <v>432</v>
      </c>
      <c r="G112">
        <v>2130</v>
      </c>
      <c r="I112" t="s">
        <v>168</v>
      </c>
      <c r="J112">
        <v>800</v>
      </c>
      <c r="K112">
        <v>1000000</v>
      </c>
      <c r="L112">
        <v>1190000</v>
      </c>
      <c r="M112">
        <v>432</v>
      </c>
      <c r="N112">
        <v>434</v>
      </c>
      <c r="O112" s="6">
        <f t="shared" si="6"/>
        <v>5.4945054945054945</v>
      </c>
      <c r="P112" s="6">
        <f>O112-O110</f>
        <v>4.9924329556453912</v>
      </c>
      <c r="R112">
        <v>10</v>
      </c>
      <c r="S112" s="4">
        <f>P112</f>
        <v>4.9924329556453912</v>
      </c>
      <c r="T112" s="4">
        <f>P116</f>
        <v>8.9775147928994095</v>
      </c>
      <c r="U112" s="4">
        <f>P120</f>
        <v>6.8386813186813189</v>
      </c>
      <c r="V112" s="4">
        <f>P124</f>
        <v>6.3623949579831942</v>
      </c>
    </row>
    <row r="113" spans="1:22" x14ac:dyDescent="0.3">
      <c r="A113" t="s">
        <v>168</v>
      </c>
      <c r="B113">
        <v>700</v>
      </c>
      <c r="C113">
        <v>9</v>
      </c>
      <c r="D113">
        <v>1840000</v>
      </c>
      <c r="E113">
        <v>2830000</v>
      </c>
      <c r="F113">
        <v>416</v>
      </c>
      <c r="G113">
        <v>2390</v>
      </c>
      <c r="I113" t="s">
        <v>168</v>
      </c>
      <c r="J113">
        <v>800</v>
      </c>
      <c r="K113">
        <v>2090000</v>
      </c>
      <c r="L113">
        <v>2360000</v>
      </c>
      <c r="M113">
        <v>416</v>
      </c>
      <c r="N113">
        <v>661</v>
      </c>
      <c r="O113" s="6">
        <f t="shared" si="6"/>
        <v>11.358695652173914</v>
      </c>
      <c r="P113" s="6">
        <f>O113-O110</f>
        <v>10.856623113313811</v>
      </c>
      <c r="R113">
        <v>15</v>
      </c>
      <c r="S113" s="4">
        <f>P113</f>
        <v>10.856623113313811</v>
      </c>
      <c r="T113" s="4">
        <f>P117</f>
        <v>15.935416666666669</v>
      </c>
      <c r="U113" s="4">
        <f>P121</f>
        <v>14.536973125884016</v>
      </c>
      <c r="V113" s="4">
        <f>P125</f>
        <v>10.827380952380951</v>
      </c>
    </row>
    <row r="114" spans="1:22" x14ac:dyDescent="0.3">
      <c r="A114" t="s">
        <v>168</v>
      </c>
      <c r="B114">
        <v>700</v>
      </c>
      <c r="C114">
        <v>11</v>
      </c>
      <c r="D114">
        <v>1850000</v>
      </c>
      <c r="E114">
        <v>2790000</v>
      </c>
      <c r="F114">
        <v>442</v>
      </c>
      <c r="G114">
        <v>2130</v>
      </c>
      <c r="I114" t="s">
        <v>168</v>
      </c>
      <c r="J114">
        <v>800</v>
      </c>
      <c r="K114">
        <v>222000</v>
      </c>
      <c r="L114">
        <v>345000</v>
      </c>
      <c r="M114">
        <v>442</v>
      </c>
      <c r="N114">
        <v>278</v>
      </c>
      <c r="O114" s="6">
        <f t="shared" si="6"/>
        <v>1.2</v>
      </c>
      <c r="P114" s="6">
        <f>O114-O114</f>
        <v>0</v>
      </c>
    </row>
    <row r="115" spans="1:22" x14ac:dyDescent="0.3">
      <c r="A115" t="s">
        <v>168</v>
      </c>
      <c r="B115">
        <v>700</v>
      </c>
      <c r="C115">
        <v>13</v>
      </c>
      <c r="D115">
        <v>1950000</v>
      </c>
      <c r="E115">
        <v>2930000</v>
      </c>
      <c r="F115">
        <v>540</v>
      </c>
      <c r="G115">
        <v>1810</v>
      </c>
      <c r="I115" t="s">
        <v>168</v>
      </c>
      <c r="J115">
        <v>800</v>
      </c>
      <c r="K115">
        <v>1060000</v>
      </c>
      <c r="L115">
        <v>1240000</v>
      </c>
      <c r="M115">
        <v>540</v>
      </c>
      <c r="N115">
        <v>336</v>
      </c>
      <c r="O115" s="6">
        <f t="shared" si="6"/>
        <v>5.4358974358974352</v>
      </c>
      <c r="P115" s="6">
        <f>O115-O114</f>
        <v>4.2358974358974351</v>
      </c>
    </row>
    <row r="116" spans="1:22" x14ac:dyDescent="0.3">
      <c r="A116" t="s">
        <v>168</v>
      </c>
      <c r="B116">
        <v>700</v>
      </c>
      <c r="C116">
        <v>15</v>
      </c>
      <c r="D116">
        <v>1690000</v>
      </c>
      <c r="E116">
        <v>2630000</v>
      </c>
      <c r="F116">
        <v>425</v>
      </c>
      <c r="G116">
        <v>2200</v>
      </c>
      <c r="I116" t="s">
        <v>168</v>
      </c>
      <c r="J116">
        <v>800</v>
      </c>
      <c r="K116">
        <v>1720000</v>
      </c>
      <c r="L116">
        <v>1980000</v>
      </c>
      <c r="M116">
        <v>425</v>
      </c>
      <c r="N116">
        <v>619</v>
      </c>
      <c r="O116" s="6">
        <f t="shared" si="6"/>
        <v>10.177514792899409</v>
      </c>
      <c r="P116" s="6">
        <f>O116-O114</f>
        <v>8.9775147928994095</v>
      </c>
    </row>
    <row r="117" spans="1:22" x14ac:dyDescent="0.3">
      <c r="A117" t="s">
        <v>168</v>
      </c>
      <c r="B117">
        <v>700</v>
      </c>
      <c r="C117">
        <v>17</v>
      </c>
      <c r="D117">
        <v>1920000</v>
      </c>
      <c r="E117">
        <v>2960000</v>
      </c>
      <c r="F117">
        <v>442</v>
      </c>
      <c r="G117">
        <v>2350</v>
      </c>
      <c r="I117" t="s">
        <v>168</v>
      </c>
      <c r="J117">
        <v>800</v>
      </c>
      <c r="K117">
        <v>3290000</v>
      </c>
      <c r="L117">
        <v>3710000</v>
      </c>
      <c r="M117">
        <v>442</v>
      </c>
      <c r="N117">
        <v>940</v>
      </c>
      <c r="O117" s="6">
        <f t="shared" si="6"/>
        <v>17.135416666666668</v>
      </c>
      <c r="P117" s="6">
        <f>O117-O114</f>
        <v>15.935416666666669</v>
      </c>
    </row>
    <row r="118" spans="1:22" x14ac:dyDescent="0.3">
      <c r="A118" t="s">
        <v>168</v>
      </c>
      <c r="B118">
        <v>700</v>
      </c>
      <c r="C118">
        <v>19</v>
      </c>
      <c r="D118">
        <v>1750000</v>
      </c>
      <c r="E118">
        <v>2800000</v>
      </c>
      <c r="F118">
        <v>450</v>
      </c>
      <c r="G118">
        <v>2350</v>
      </c>
      <c r="I118" t="s">
        <v>168</v>
      </c>
      <c r="J118">
        <v>800</v>
      </c>
      <c r="K118">
        <v>159000</v>
      </c>
      <c r="L118">
        <v>304000</v>
      </c>
      <c r="M118">
        <v>450</v>
      </c>
      <c r="N118">
        <v>323</v>
      </c>
      <c r="O118" s="6">
        <f t="shared" si="6"/>
        <v>0.90857142857142859</v>
      </c>
      <c r="P118" s="6">
        <f>O118-O118</f>
        <v>0</v>
      </c>
    </row>
    <row r="119" spans="1:22" x14ac:dyDescent="0.3">
      <c r="A119" t="s">
        <v>168</v>
      </c>
      <c r="B119">
        <v>700</v>
      </c>
      <c r="C119">
        <v>21</v>
      </c>
      <c r="D119">
        <v>1900000</v>
      </c>
      <c r="E119">
        <v>2810000</v>
      </c>
      <c r="F119">
        <v>416</v>
      </c>
      <c r="G119">
        <v>2190</v>
      </c>
      <c r="I119" t="s">
        <v>168</v>
      </c>
      <c r="J119">
        <v>800</v>
      </c>
      <c r="K119">
        <v>713000</v>
      </c>
      <c r="L119">
        <v>866000</v>
      </c>
      <c r="M119">
        <v>416</v>
      </c>
      <c r="N119">
        <v>369</v>
      </c>
      <c r="O119" s="6">
        <f t="shared" si="6"/>
        <v>3.7526315789473683</v>
      </c>
      <c r="P119" s="6">
        <f>O119-O118</f>
        <v>2.84406015037594</v>
      </c>
    </row>
    <row r="120" spans="1:22" x14ac:dyDescent="0.3">
      <c r="A120" t="s">
        <v>168</v>
      </c>
      <c r="B120">
        <v>700</v>
      </c>
      <c r="C120">
        <v>23</v>
      </c>
      <c r="D120">
        <v>1820000</v>
      </c>
      <c r="E120">
        <v>2710000</v>
      </c>
      <c r="F120">
        <v>450</v>
      </c>
      <c r="G120">
        <v>1960</v>
      </c>
      <c r="I120" t="s">
        <v>168</v>
      </c>
      <c r="J120">
        <v>800</v>
      </c>
      <c r="K120">
        <v>1410000</v>
      </c>
      <c r="L120">
        <v>1610000</v>
      </c>
      <c r="M120">
        <v>450</v>
      </c>
      <c r="N120">
        <v>449</v>
      </c>
      <c r="O120" s="6">
        <f t="shared" si="6"/>
        <v>7.7472527472527473</v>
      </c>
      <c r="P120" s="6">
        <f>O120-O118</f>
        <v>6.8386813186813189</v>
      </c>
    </row>
    <row r="121" spans="1:22" x14ac:dyDescent="0.3">
      <c r="A121" t="s">
        <v>168</v>
      </c>
      <c r="B121">
        <v>700</v>
      </c>
      <c r="C121">
        <v>25</v>
      </c>
      <c r="D121">
        <v>2020000</v>
      </c>
      <c r="E121">
        <v>3030000</v>
      </c>
      <c r="F121">
        <v>468</v>
      </c>
      <c r="G121">
        <v>2160</v>
      </c>
      <c r="I121" t="s">
        <v>168</v>
      </c>
      <c r="J121">
        <v>800</v>
      </c>
      <c r="K121">
        <v>3120000</v>
      </c>
      <c r="L121">
        <v>3450000</v>
      </c>
      <c r="M121">
        <v>468</v>
      </c>
      <c r="N121">
        <v>712</v>
      </c>
      <c r="O121" s="6">
        <f t="shared" si="6"/>
        <v>15.445544554455445</v>
      </c>
      <c r="P121" s="6">
        <f>O121-O118</f>
        <v>14.536973125884016</v>
      </c>
    </row>
    <row r="122" spans="1:22" x14ac:dyDescent="0.3">
      <c r="A122" t="s">
        <v>168</v>
      </c>
      <c r="B122">
        <v>700</v>
      </c>
      <c r="C122">
        <v>27</v>
      </c>
      <c r="D122">
        <v>2240000</v>
      </c>
      <c r="E122">
        <v>3570000</v>
      </c>
      <c r="F122">
        <v>560</v>
      </c>
      <c r="G122">
        <v>2370</v>
      </c>
      <c r="I122" t="s">
        <v>168</v>
      </c>
      <c r="J122">
        <v>800</v>
      </c>
      <c r="K122">
        <v>156000</v>
      </c>
      <c r="L122">
        <v>325000</v>
      </c>
      <c r="M122">
        <v>560</v>
      </c>
      <c r="N122">
        <v>302</v>
      </c>
      <c r="O122" s="6">
        <f t="shared" si="6"/>
        <v>0.6964285714285714</v>
      </c>
      <c r="P122" s="6">
        <f>O122-O122</f>
        <v>0</v>
      </c>
    </row>
    <row r="123" spans="1:22" x14ac:dyDescent="0.3">
      <c r="A123" t="s">
        <v>168</v>
      </c>
      <c r="B123">
        <v>700</v>
      </c>
      <c r="C123">
        <v>29</v>
      </c>
      <c r="D123">
        <v>2150000</v>
      </c>
      <c r="E123">
        <v>3460000</v>
      </c>
      <c r="F123">
        <v>532</v>
      </c>
      <c r="G123">
        <v>2460</v>
      </c>
      <c r="I123" t="s">
        <v>168</v>
      </c>
      <c r="J123">
        <v>800</v>
      </c>
      <c r="K123">
        <v>727000</v>
      </c>
      <c r="L123">
        <v>936000</v>
      </c>
      <c r="M123">
        <v>532</v>
      </c>
      <c r="N123">
        <v>394</v>
      </c>
      <c r="O123" s="6">
        <f t="shared" si="6"/>
        <v>3.3813953488372093</v>
      </c>
      <c r="P123" s="6">
        <f>O123-O122</f>
        <v>2.6849667774086381</v>
      </c>
    </row>
    <row r="124" spans="1:22" x14ac:dyDescent="0.3">
      <c r="A124" t="s">
        <v>168</v>
      </c>
      <c r="B124">
        <v>700</v>
      </c>
      <c r="C124">
        <v>31</v>
      </c>
      <c r="D124">
        <v>2040000</v>
      </c>
      <c r="E124">
        <v>3220000</v>
      </c>
      <c r="F124">
        <v>476</v>
      </c>
      <c r="G124">
        <v>2470</v>
      </c>
      <c r="I124" t="s">
        <v>168</v>
      </c>
      <c r="J124">
        <v>800</v>
      </c>
      <c r="K124">
        <v>1440000</v>
      </c>
      <c r="L124">
        <v>1710000</v>
      </c>
      <c r="M124">
        <v>476</v>
      </c>
      <c r="N124">
        <v>570</v>
      </c>
      <c r="O124" s="6">
        <f t="shared" si="6"/>
        <v>7.0588235294117654</v>
      </c>
      <c r="P124" s="6">
        <f>O124-O122</f>
        <v>6.3623949579831942</v>
      </c>
    </row>
    <row r="125" spans="1:22" x14ac:dyDescent="0.3">
      <c r="A125" t="s">
        <v>168</v>
      </c>
      <c r="B125">
        <v>700</v>
      </c>
      <c r="C125">
        <v>33</v>
      </c>
      <c r="D125">
        <v>2100000</v>
      </c>
      <c r="E125">
        <v>3240000</v>
      </c>
      <c r="F125">
        <v>504</v>
      </c>
      <c r="G125">
        <v>2260</v>
      </c>
      <c r="I125" t="s">
        <v>168</v>
      </c>
      <c r="J125">
        <v>800</v>
      </c>
      <c r="K125">
        <v>2420000</v>
      </c>
      <c r="L125">
        <v>2770000</v>
      </c>
      <c r="M125">
        <v>504</v>
      </c>
      <c r="N125">
        <v>682</v>
      </c>
      <c r="O125" s="6">
        <f t="shared" si="6"/>
        <v>11.523809523809522</v>
      </c>
      <c r="P125" s="6">
        <f>O125-O122</f>
        <v>10.827380952380951</v>
      </c>
    </row>
    <row r="127" spans="1:22" x14ac:dyDescent="0.3">
      <c r="A127" t="s">
        <v>63</v>
      </c>
      <c r="B127" t="s">
        <v>61</v>
      </c>
      <c r="C127" t="s">
        <v>60</v>
      </c>
      <c r="D127" t="s">
        <v>59</v>
      </c>
      <c r="E127" t="s">
        <v>58</v>
      </c>
      <c r="F127" t="s">
        <v>57</v>
      </c>
      <c r="G127" t="s">
        <v>56</v>
      </c>
      <c r="I127" t="s">
        <v>169</v>
      </c>
      <c r="J127" t="s">
        <v>61</v>
      </c>
      <c r="K127" t="s">
        <v>59</v>
      </c>
      <c r="L127" t="s">
        <v>58</v>
      </c>
      <c r="M127" t="s">
        <v>57</v>
      </c>
      <c r="N127" t="s">
        <v>56</v>
      </c>
      <c r="O127" t="s">
        <v>55</v>
      </c>
      <c r="P127" t="s">
        <v>141</v>
      </c>
      <c r="S127" t="s">
        <v>10</v>
      </c>
      <c r="T127" t="s">
        <v>142</v>
      </c>
      <c r="U127" t="s">
        <v>143</v>
      </c>
      <c r="V127" t="s">
        <v>144</v>
      </c>
    </row>
    <row r="128" spans="1:22" x14ac:dyDescent="0.3">
      <c r="A128" t="s">
        <v>145</v>
      </c>
      <c r="B128">
        <v>700</v>
      </c>
      <c r="C128" t="s">
        <v>146</v>
      </c>
      <c r="D128">
        <v>2510000</v>
      </c>
      <c r="E128">
        <v>4760000</v>
      </c>
      <c r="F128">
        <v>338</v>
      </c>
      <c r="G128">
        <v>6650</v>
      </c>
      <c r="I128" t="s">
        <v>170</v>
      </c>
      <c r="J128">
        <v>800</v>
      </c>
      <c r="K128">
        <v>1800000</v>
      </c>
      <c r="L128">
        <v>2000000</v>
      </c>
      <c r="M128">
        <v>552</v>
      </c>
      <c r="N128">
        <v>362</v>
      </c>
      <c r="O128" s="6">
        <f>K128/D128*10</f>
        <v>7.1713147410358573</v>
      </c>
      <c r="P128" s="6">
        <f>O128-O128</f>
        <v>0</v>
      </c>
      <c r="Q128" s="6"/>
      <c r="R128">
        <v>0</v>
      </c>
      <c r="S128" s="4">
        <f>P128</f>
        <v>0</v>
      </c>
      <c r="T128" s="4">
        <f>P132</f>
        <v>0</v>
      </c>
      <c r="U128" s="4">
        <f>P136</f>
        <v>0</v>
      </c>
      <c r="V128" s="4">
        <f>P140</f>
        <v>0</v>
      </c>
    </row>
    <row r="129" spans="1:22" x14ac:dyDescent="0.3">
      <c r="A129" t="s">
        <v>145</v>
      </c>
      <c r="B129">
        <v>700</v>
      </c>
      <c r="C129" t="s">
        <v>147</v>
      </c>
      <c r="D129">
        <v>2790000</v>
      </c>
      <c r="E129">
        <v>5220000</v>
      </c>
      <c r="F129">
        <v>392</v>
      </c>
      <c r="G129">
        <v>6200</v>
      </c>
      <c r="I129" t="s">
        <v>170</v>
      </c>
      <c r="J129">
        <v>800</v>
      </c>
      <c r="K129">
        <v>3100000</v>
      </c>
      <c r="L129">
        <v>3320000</v>
      </c>
      <c r="M129">
        <v>621</v>
      </c>
      <c r="N129">
        <v>352</v>
      </c>
      <c r="O129" s="6">
        <f t="shared" ref="O129:O143" si="7">K129/D129*10</f>
        <v>11.111111111111111</v>
      </c>
      <c r="P129" s="6">
        <f>O129-O128</f>
        <v>3.9397963700752534</v>
      </c>
      <c r="Q129" s="6"/>
      <c r="R129">
        <v>5</v>
      </c>
      <c r="S129" s="4">
        <f>P129</f>
        <v>3.9397963700752534</v>
      </c>
      <c r="T129" s="4">
        <f>P133</f>
        <v>7.4532089341249659</v>
      </c>
      <c r="U129" s="4">
        <f>P137</f>
        <v>7.3746853649766262</v>
      </c>
      <c r="V129" s="4">
        <f>P141</f>
        <v>9.1629056012162113</v>
      </c>
    </row>
    <row r="130" spans="1:22" x14ac:dyDescent="0.3">
      <c r="A130" t="s">
        <v>145</v>
      </c>
      <c r="B130">
        <v>700</v>
      </c>
      <c r="C130" t="s">
        <v>148</v>
      </c>
      <c r="D130">
        <v>3270000</v>
      </c>
      <c r="E130">
        <v>5720000</v>
      </c>
      <c r="F130">
        <v>390</v>
      </c>
      <c r="G130">
        <v>6300</v>
      </c>
      <c r="I130" t="s">
        <v>170</v>
      </c>
      <c r="J130">
        <v>800</v>
      </c>
      <c r="K130">
        <v>5030000</v>
      </c>
      <c r="L130">
        <v>5250000</v>
      </c>
      <c r="M130">
        <v>675</v>
      </c>
      <c r="N130">
        <v>323</v>
      </c>
      <c r="O130" s="6">
        <f t="shared" si="7"/>
        <v>15.382262996941895</v>
      </c>
      <c r="P130" s="6">
        <f>O130-O128</f>
        <v>8.2109482559060378</v>
      </c>
      <c r="Q130" s="6"/>
      <c r="R130">
        <v>10</v>
      </c>
      <c r="S130" s="4">
        <f>P130</f>
        <v>8.2109482559060378</v>
      </c>
      <c r="T130" s="4">
        <f>P134</f>
        <v>13.430416911332941</v>
      </c>
      <c r="U130" s="4">
        <f>P138</f>
        <v>10.709012767033245</v>
      </c>
      <c r="V130" s="4">
        <f>P142</f>
        <v>14.319508448540704</v>
      </c>
    </row>
    <row r="131" spans="1:22" x14ac:dyDescent="0.3">
      <c r="A131" t="s">
        <v>145</v>
      </c>
      <c r="B131">
        <v>700</v>
      </c>
      <c r="C131" t="s">
        <v>149</v>
      </c>
      <c r="D131">
        <v>2900000</v>
      </c>
      <c r="E131">
        <v>5060000</v>
      </c>
      <c r="F131">
        <v>364</v>
      </c>
      <c r="G131">
        <v>5940</v>
      </c>
      <c r="I131" t="s">
        <v>170</v>
      </c>
      <c r="J131">
        <v>800</v>
      </c>
      <c r="K131">
        <v>4490000</v>
      </c>
      <c r="L131">
        <v>4670000</v>
      </c>
      <c r="M131">
        <v>598</v>
      </c>
      <c r="N131">
        <v>289</v>
      </c>
      <c r="O131" s="6">
        <f t="shared" si="7"/>
        <v>15.482758620689657</v>
      </c>
      <c r="P131" s="6">
        <f>O131-O128</f>
        <v>8.3114438796537993</v>
      </c>
      <c r="Q131" s="6"/>
      <c r="R131">
        <v>15</v>
      </c>
      <c r="S131" s="4">
        <f>P131</f>
        <v>8.3114438796537993</v>
      </c>
      <c r="T131" s="4">
        <f>P135</f>
        <v>16.603941061601279</v>
      </c>
      <c r="U131" s="4">
        <f>P139</f>
        <v>15.340238543628375</v>
      </c>
      <c r="V131" s="4">
        <f>P143</f>
        <v>20.040039283825642</v>
      </c>
    </row>
    <row r="132" spans="1:22" x14ac:dyDescent="0.3">
      <c r="A132" t="s">
        <v>145</v>
      </c>
      <c r="B132">
        <v>700</v>
      </c>
      <c r="C132" t="s">
        <v>150</v>
      </c>
      <c r="D132">
        <v>2620000</v>
      </c>
      <c r="E132">
        <v>4610000</v>
      </c>
      <c r="F132">
        <v>336</v>
      </c>
      <c r="G132">
        <v>5910</v>
      </c>
      <c r="I132" t="s">
        <v>170</v>
      </c>
      <c r="J132">
        <v>800</v>
      </c>
      <c r="K132">
        <v>1560000</v>
      </c>
      <c r="L132">
        <v>1680000</v>
      </c>
      <c r="M132">
        <v>550</v>
      </c>
      <c r="N132">
        <v>235</v>
      </c>
      <c r="O132" s="6">
        <f t="shared" si="7"/>
        <v>5.9541984732824424</v>
      </c>
      <c r="P132" s="6">
        <f>O132-O132</f>
        <v>0</v>
      </c>
      <c r="Q132" s="6"/>
    </row>
    <row r="133" spans="1:22" x14ac:dyDescent="0.3">
      <c r="A133" t="s">
        <v>145</v>
      </c>
      <c r="B133">
        <v>700</v>
      </c>
      <c r="C133" t="s">
        <v>151</v>
      </c>
      <c r="D133">
        <v>2700000</v>
      </c>
      <c r="E133">
        <v>4860000</v>
      </c>
      <c r="F133">
        <v>351</v>
      </c>
      <c r="G133">
        <v>6160</v>
      </c>
      <c r="I133" t="s">
        <v>170</v>
      </c>
      <c r="J133">
        <v>800</v>
      </c>
      <c r="K133">
        <v>3620000</v>
      </c>
      <c r="L133">
        <v>3800000</v>
      </c>
      <c r="M133">
        <v>598</v>
      </c>
      <c r="N133">
        <v>294</v>
      </c>
      <c r="O133" s="6">
        <f t="shared" si="7"/>
        <v>13.407407407407408</v>
      </c>
      <c r="P133" s="6">
        <f>O133-O132</f>
        <v>7.4532089341249659</v>
      </c>
      <c r="Q133" s="6"/>
      <c r="S133" s="6"/>
    </row>
    <row r="134" spans="1:22" x14ac:dyDescent="0.3">
      <c r="A134" t="s">
        <v>145</v>
      </c>
      <c r="B134">
        <v>700</v>
      </c>
      <c r="C134" t="s">
        <v>152</v>
      </c>
      <c r="D134">
        <v>2600000</v>
      </c>
      <c r="E134">
        <v>4720000</v>
      </c>
      <c r="F134">
        <v>364</v>
      </c>
      <c r="G134">
        <v>5830</v>
      </c>
      <c r="I134" t="s">
        <v>170</v>
      </c>
      <c r="J134">
        <v>800</v>
      </c>
      <c r="K134">
        <v>5040000</v>
      </c>
      <c r="L134">
        <v>5260000</v>
      </c>
      <c r="M134">
        <v>675</v>
      </c>
      <c r="N134">
        <v>325</v>
      </c>
      <c r="O134" s="6">
        <f t="shared" si="7"/>
        <v>19.384615384615383</v>
      </c>
      <c r="P134" s="6">
        <f>O134-O132</f>
        <v>13.430416911332941</v>
      </c>
      <c r="Q134" s="6"/>
    </row>
    <row r="135" spans="1:22" x14ac:dyDescent="0.3">
      <c r="A135" t="s">
        <v>145</v>
      </c>
      <c r="B135">
        <v>700</v>
      </c>
      <c r="C135" t="s">
        <v>153</v>
      </c>
      <c r="D135">
        <v>2150000</v>
      </c>
      <c r="E135">
        <v>3910000</v>
      </c>
      <c r="F135">
        <v>312</v>
      </c>
      <c r="G135">
        <v>5630</v>
      </c>
      <c r="I135" t="s">
        <v>170</v>
      </c>
      <c r="J135">
        <v>800</v>
      </c>
      <c r="K135">
        <v>4850000</v>
      </c>
      <c r="L135">
        <v>5080000</v>
      </c>
      <c r="M135">
        <v>625</v>
      </c>
      <c r="N135">
        <v>366</v>
      </c>
      <c r="O135" s="6">
        <f t="shared" si="7"/>
        <v>22.558139534883722</v>
      </c>
      <c r="P135" s="6">
        <f>O135-O132</f>
        <v>16.603941061601279</v>
      </c>
      <c r="Q135" s="6"/>
    </row>
    <row r="136" spans="1:22" x14ac:dyDescent="0.3">
      <c r="A136" t="s">
        <v>145</v>
      </c>
      <c r="B136">
        <v>700</v>
      </c>
      <c r="C136" t="s">
        <v>154</v>
      </c>
      <c r="D136">
        <v>2700000</v>
      </c>
      <c r="E136">
        <v>4770000</v>
      </c>
      <c r="F136">
        <v>338</v>
      </c>
      <c r="G136">
        <v>6130</v>
      </c>
      <c r="I136" t="s">
        <v>170</v>
      </c>
      <c r="J136">
        <v>800</v>
      </c>
      <c r="K136">
        <v>1670000</v>
      </c>
      <c r="L136">
        <v>1860000</v>
      </c>
      <c r="M136">
        <v>598</v>
      </c>
      <c r="N136">
        <v>326</v>
      </c>
      <c r="O136" s="6">
        <f t="shared" si="7"/>
        <v>6.1851851851851851</v>
      </c>
      <c r="P136" s="6">
        <f>O136-O136</f>
        <v>0</v>
      </c>
      <c r="Q136" s="6"/>
    </row>
    <row r="137" spans="1:22" x14ac:dyDescent="0.3">
      <c r="A137" t="s">
        <v>145</v>
      </c>
      <c r="B137">
        <v>700</v>
      </c>
      <c r="C137" t="s">
        <v>155</v>
      </c>
      <c r="D137">
        <v>3090000</v>
      </c>
      <c r="E137">
        <v>5510000</v>
      </c>
      <c r="F137">
        <v>364</v>
      </c>
      <c r="G137">
        <v>6660</v>
      </c>
      <c r="I137" t="s">
        <v>170</v>
      </c>
      <c r="J137">
        <v>800</v>
      </c>
      <c r="K137">
        <v>4190000</v>
      </c>
      <c r="L137">
        <v>4400000</v>
      </c>
      <c r="M137">
        <v>725</v>
      </c>
      <c r="N137">
        <v>291</v>
      </c>
      <c r="O137" s="6">
        <f t="shared" si="7"/>
        <v>13.559870550161811</v>
      </c>
      <c r="P137" s="6">
        <f>O137-O136</f>
        <v>7.3746853649766262</v>
      </c>
      <c r="Q137" s="6"/>
    </row>
    <row r="138" spans="1:22" x14ac:dyDescent="0.3">
      <c r="A138" t="s">
        <v>145</v>
      </c>
      <c r="B138">
        <v>700</v>
      </c>
      <c r="C138" t="s">
        <v>156</v>
      </c>
      <c r="D138">
        <v>2930000</v>
      </c>
      <c r="E138">
        <v>5440000</v>
      </c>
      <c r="F138">
        <v>378</v>
      </c>
      <c r="G138">
        <v>6640</v>
      </c>
      <c r="I138" t="s">
        <v>170</v>
      </c>
      <c r="J138">
        <v>800</v>
      </c>
      <c r="K138">
        <v>4950000</v>
      </c>
      <c r="L138">
        <v>5130000</v>
      </c>
      <c r="M138">
        <v>625</v>
      </c>
      <c r="N138">
        <v>283</v>
      </c>
      <c r="O138" s="6">
        <f t="shared" si="7"/>
        <v>16.89419795221843</v>
      </c>
      <c r="P138" s="6">
        <f>O138-O136</f>
        <v>10.709012767033245</v>
      </c>
      <c r="Q138" s="6"/>
    </row>
    <row r="139" spans="1:22" x14ac:dyDescent="0.3">
      <c r="A139" t="s">
        <v>145</v>
      </c>
      <c r="B139">
        <v>700</v>
      </c>
      <c r="C139" t="s">
        <v>157</v>
      </c>
      <c r="D139">
        <v>2360000</v>
      </c>
      <c r="E139">
        <v>4480000</v>
      </c>
      <c r="F139">
        <v>351</v>
      </c>
      <c r="G139">
        <v>6050</v>
      </c>
      <c r="I139" t="s">
        <v>170</v>
      </c>
      <c r="J139">
        <v>800</v>
      </c>
      <c r="K139">
        <v>5080000</v>
      </c>
      <c r="L139">
        <v>5270000</v>
      </c>
      <c r="M139">
        <v>676</v>
      </c>
      <c r="N139">
        <v>283</v>
      </c>
      <c r="O139" s="6">
        <f t="shared" si="7"/>
        <v>21.525423728813561</v>
      </c>
      <c r="P139" s="6">
        <f>O139-O136</f>
        <v>15.340238543628375</v>
      </c>
      <c r="Q139" s="6"/>
    </row>
    <row r="140" spans="1:22" x14ac:dyDescent="0.3">
      <c r="A140" t="s">
        <v>145</v>
      </c>
      <c r="B140">
        <v>700</v>
      </c>
      <c r="C140" t="s">
        <v>158</v>
      </c>
      <c r="D140">
        <v>2170000</v>
      </c>
      <c r="E140">
        <v>4460000</v>
      </c>
      <c r="F140">
        <v>351</v>
      </c>
      <c r="G140">
        <v>6540</v>
      </c>
      <c r="I140" t="s">
        <v>170</v>
      </c>
      <c r="J140">
        <v>800</v>
      </c>
      <c r="K140">
        <v>1770000</v>
      </c>
      <c r="L140">
        <v>1950000</v>
      </c>
      <c r="M140">
        <v>624</v>
      </c>
      <c r="N140">
        <v>287</v>
      </c>
      <c r="O140" s="6">
        <f t="shared" si="7"/>
        <v>8.1566820276497705</v>
      </c>
      <c r="P140" s="6">
        <f>O140-O140</f>
        <v>0</v>
      </c>
      <c r="Q140" s="6"/>
    </row>
    <row r="141" spans="1:22" x14ac:dyDescent="0.3">
      <c r="A141" t="s">
        <v>145</v>
      </c>
      <c r="B141">
        <v>700</v>
      </c>
      <c r="C141" t="s">
        <v>159</v>
      </c>
      <c r="D141">
        <v>1940000</v>
      </c>
      <c r="E141">
        <v>3760000</v>
      </c>
      <c r="F141">
        <v>286</v>
      </c>
      <c r="G141">
        <v>6360</v>
      </c>
      <c r="I141" t="s">
        <v>170</v>
      </c>
      <c r="J141">
        <v>800</v>
      </c>
      <c r="K141">
        <v>3360000</v>
      </c>
      <c r="L141">
        <v>3530000</v>
      </c>
      <c r="M141">
        <v>650</v>
      </c>
      <c r="N141">
        <v>263</v>
      </c>
      <c r="O141" s="6">
        <f t="shared" si="7"/>
        <v>17.319587628865982</v>
      </c>
      <c r="P141" s="6">
        <f>O141-O140</f>
        <v>9.1629056012162113</v>
      </c>
      <c r="Q141" s="6"/>
    </row>
    <row r="142" spans="1:22" x14ac:dyDescent="0.3">
      <c r="A142" t="s">
        <v>145</v>
      </c>
      <c r="B142">
        <v>700</v>
      </c>
      <c r="C142" t="s">
        <v>160</v>
      </c>
      <c r="D142">
        <v>2100000</v>
      </c>
      <c r="E142">
        <v>4330000</v>
      </c>
      <c r="F142">
        <v>325</v>
      </c>
      <c r="G142">
        <v>6860</v>
      </c>
      <c r="I142" t="s">
        <v>170</v>
      </c>
      <c r="J142">
        <v>800</v>
      </c>
      <c r="K142">
        <v>4720000</v>
      </c>
      <c r="L142">
        <v>4920000</v>
      </c>
      <c r="M142">
        <v>675</v>
      </c>
      <c r="N142">
        <v>298</v>
      </c>
      <c r="O142" s="6">
        <f t="shared" si="7"/>
        <v>22.476190476190474</v>
      </c>
      <c r="P142" s="6">
        <f>O142-O140</f>
        <v>14.319508448540704</v>
      </c>
      <c r="Q142" s="6"/>
    </row>
    <row r="143" spans="1:22" x14ac:dyDescent="0.3">
      <c r="A143" t="s">
        <v>145</v>
      </c>
      <c r="B143">
        <v>700</v>
      </c>
      <c r="C143" t="s">
        <v>161</v>
      </c>
      <c r="D143">
        <v>1830000</v>
      </c>
      <c r="E143">
        <v>4300000</v>
      </c>
      <c r="F143">
        <v>338</v>
      </c>
      <c r="G143">
        <v>7290</v>
      </c>
      <c r="I143" t="s">
        <v>170</v>
      </c>
      <c r="J143">
        <v>800</v>
      </c>
      <c r="K143">
        <v>5160000</v>
      </c>
      <c r="L143">
        <v>5340000</v>
      </c>
      <c r="M143">
        <v>675</v>
      </c>
      <c r="N143">
        <v>279</v>
      </c>
      <c r="O143" s="6">
        <f t="shared" si="7"/>
        <v>28.196721311475411</v>
      </c>
      <c r="P143" s="6">
        <f>O143-O140</f>
        <v>20.040039283825642</v>
      </c>
      <c r="Q143" s="6"/>
    </row>
    <row r="145" spans="1:22" x14ac:dyDescent="0.3">
      <c r="A145" t="s">
        <v>63</v>
      </c>
      <c r="B145" t="s">
        <v>61</v>
      </c>
      <c r="C145" t="s">
        <v>60</v>
      </c>
      <c r="D145" t="s">
        <v>59</v>
      </c>
      <c r="E145" t="s">
        <v>58</v>
      </c>
      <c r="F145" t="s">
        <v>57</v>
      </c>
      <c r="G145" t="s">
        <v>56</v>
      </c>
      <c r="I145" t="s">
        <v>169</v>
      </c>
      <c r="J145" t="s">
        <v>61</v>
      </c>
      <c r="K145" t="s">
        <v>59</v>
      </c>
      <c r="L145" t="s">
        <v>58</v>
      </c>
      <c r="M145" t="s">
        <v>57</v>
      </c>
      <c r="N145" t="s">
        <v>56</v>
      </c>
      <c r="O145" t="s">
        <v>55</v>
      </c>
      <c r="P145" t="s">
        <v>141</v>
      </c>
      <c r="S145" t="s">
        <v>10</v>
      </c>
      <c r="T145" t="s">
        <v>142</v>
      </c>
      <c r="U145" t="s">
        <v>143</v>
      </c>
      <c r="V145" t="s">
        <v>144</v>
      </c>
    </row>
    <row r="146" spans="1:22" x14ac:dyDescent="0.3">
      <c r="A146" t="s">
        <v>171</v>
      </c>
      <c r="B146">
        <v>700</v>
      </c>
      <c r="C146" t="s">
        <v>161</v>
      </c>
      <c r="D146">
        <v>3700000</v>
      </c>
      <c r="E146">
        <v>5170000</v>
      </c>
      <c r="F146">
        <v>580</v>
      </c>
      <c r="G146">
        <v>2540</v>
      </c>
      <c r="H146" s="4"/>
      <c r="I146" t="s">
        <v>171</v>
      </c>
      <c r="J146">
        <v>800</v>
      </c>
      <c r="K146">
        <v>242000</v>
      </c>
      <c r="L146">
        <v>1520000</v>
      </c>
      <c r="M146">
        <v>493</v>
      </c>
      <c r="N146">
        <v>2600</v>
      </c>
      <c r="O146" s="4">
        <f t="shared" ref="O146:O161" si="8">K146/D146*1000</f>
        <v>65.405405405405403</v>
      </c>
      <c r="P146" s="4">
        <f>O149-O149</f>
        <v>0</v>
      </c>
      <c r="Q146" s="4"/>
      <c r="R146">
        <v>0</v>
      </c>
      <c r="S146" s="4">
        <f>P158</f>
        <v>0</v>
      </c>
      <c r="T146" s="4">
        <f>P154</f>
        <v>0</v>
      </c>
      <c r="U146" s="4">
        <f>P150</f>
        <v>0</v>
      </c>
      <c r="V146" s="4">
        <f>P146</f>
        <v>0</v>
      </c>
    </row>
    <row r="147" spans="1:22" x14ac:dyDescent="0.3">
      <c r="A147" t="s">
        <v>171</v>
      </c>
      <c r="B147">
        <v>700</v>
      </c>
      <c r="C147" t="s">
        <v>160</v>
      </c>
      <c r="D147">
        <v>4010000</v>
      </c>
      <c r="E147">
        <v>5550000</v>
      </c>
      <c r="F147">
        <v>660</v>
      </c>
      <c r="G147">
        <v>2330</v>
      </c>
      <c r="H147" s="4"/>
      <c r="I147" t="s">
        <v>171</v>
      </c>
      <c r="J147">
        <v>800</v>
      </c>
      <c r="K147">
        <v>165000</v>
      </c>
      <c r="L147">
        <v>1840000</v>
      </c>
      <c r="M147">
        <v>630</v>
      </c>
      <c r="N147">
        <v>2660</v>
      </c>
      <c r="O147" s="4">
        <f t="shared" si="8"/>
        <v>41.147132169576061</v>
      </c>
      <c r="P147" s="4">
        <f>O148-O149</f>
        <v>5.6522181522181576</v>
      </c>
      <c r="Q147" s="4"/>
      <c r="R147">
        <v>5</v>
      </c>
      <c r="S147" s="4">
        <f>P159</f>
        <v>3.4693556085918864</v>
      </c>
      <c r="T147" s="4">
        <f>P155</f>
        <v>17.990268806406263</v>
      </c>
      <c r="U147" s="4">
        <f>P151</f>
        <v>5.769752827817344</v>
      </c>
      <c r="V147" s="4">
        <f>P147</f>
        <v>5.6522181522181576</v>
      </c>
    </row>
    <row r="148" spans="1:22" x14ac:dyDescent="0.3">
      <c r="A148" t="s">
        <v>171</v>
      </c>
      <c r="B148">
        <v>700</v>
      </c>
      <c r="C148" t="s">
        <v>159</v>
      </c>
      <c r="D148">
        <v>3640000</v>
      </c>
      <c r="E148">
        <v>4830000</v>
      </c>
      <c r="F148">
        <v>468</v>
      </c>
      <c r="G148">
        <v>2540</v>
      </c>
      <c r="H148" s="4"/>
      <c r="I148" t="s">
        <v>171</v>
      </c>
      <c r="J148">
        <v>800</v>
      </c>
      <c r="K148">
        <v>82300</v>
      </c>
      <c r="L148">
        <v>1360000</v>
      </c>
      <c r="M148">
        <v>468</v>
      </c>
      <c r="N148">
        <v>2740</v>
      </c>
      <c r="O148" s="4">
        <f t="shared" si="8"/>
        <v>22.609890109890113</v>
      </c>
      <c r="P148" s="4">
        <f>O147-O149</f>
        <v>24.189460211904105</v>
      </c>
      <c r="Q148" s="4"/>
      <c r="R148">
        <v>10</v>
      </c>
      <c r="S148" s="4">
        <f>P160</f>
        <v>24.074010152284266</v>
      </c>
      <c r="T148" s="4">
        <f>P156</f>
        <v>41.074908215630728</v>
      </c>
      <c r="U148" s="4">
        <f>P152</f>
        <v>26.871186022454417</v>
      </c>
      <c r="V148" s="4">
        <f>P148</f>
        <v>24.189460211904105</v>
      </c>
    </row>
    <row r="149" spans="1:22" x14ac:dyDescent="0.3">
      <c r="A149" t="s">
        <v>171</v>
      </c>
      <c r="B149">
        <v>700</v>
      </c>
      <c r="C149" t="s">
        <v>158</v>
      </c>
      <c r="D149">
        <v>3780000</v>
      </c>
      <c r="E149">
        <v>5290000</v>
      </c>
      <c r="F149">
        <v>594</v>
      </c>
      <c r="G149">
        <v>2540</v>
      </c>
      <c r="H149" s="4"/>
      <c r="I149" t="s">
        <v>171</v>
      </c>
      <c r="J149">
        <v>800</v>
      </c>
      <c r="K149">
        <v>64100</v>
      </c>
      <c r="L149">
        <v>1490000</v>
      </c>
      <c r="M149">
        <v>513</v>
      </c>
      <c r="N149">
        <v>2770</v>
      </c>
      <c r="O149" s="4">
        <f t="shared" si="8"/>
        <v>16.957671957671955</v>
      </c>
      <c r="P149" s="4">
        <f>O146-O149</f>
        <v>48.447733447733448</v>
      </c>
      <c r="Q149" s="4"/>
      <c r="R149">
        <v>15</v>
      </c>
      <c r="S149" s="4">
        <f>P161</f>
        <v>39.215829383886252</v>
      </c>
      <c r="T149" s="4">
        <f>P157</f>
        <v>83.365058556781008</v>
      </c>
      <c r="U149" s="4">
        <f>P153</f>
        <v>64.065886323950849</v>
      </c>
      <c r="V149" s="4">
        <f>P149</f>
        <v>48.447733447733448</v>
      </c>
    </row>
    <row r="150" spans="1:22" x14ac:dyDescent="0.3">
      <c r="A150" t="s">
        <v>171</v>
      </c>
      <c r="B150">
        <v>700</v>
      </c>
      <c r="C150" t="s">
        <v>157</v>
      </c>
      <c r="D150">
        <v>3510000</v>
      </c>
      <c r="E150">
        <v>4960000</v>
      </c>
      <c r="F150">
        <v>616</v>
      </c>
      <c r="G150">
        <v>2340</v>
      </c>
      <c r="H150" s="4"/>
      <c r="I150" t="s">
        <v>171</v>
      </c>
      <c r="J150">
        <v>800</v>
      </c>
      <c r="K150">
        <v>268000</v>
      </c>
      <c r="L150">
        <v>1900000</v>
      </c>
      <c r="M150">
        <v>572</v>
      </c>
      <c r="N150">
        <v>2850</v>
      </c>
      <c r="O150" s="4">
        <f t="shared" si="8"/>
        <v>76.353276353276357</v>
      </c>
      <c r="P150" s="4">
        <f>O153-O153</f>
        <v>0</v>
      </c>
      <c r="Q150" s="4"/>
    </row>
    <row r="151" spans="1:22" x14ac:dyDescent="0.3">
      <c r="A151" t="s">
        <v>171</v>
      </c>
      <c r="B151">
        <v>700</v>
      </c>
      <c r="C151" t="s">
        <v>156</v>
      </c>
      <c r="D151">
        <v>3090000</v>
      </c>
      <c r="E151">
        <v>4240000</v>
      </c>
      <c r="F151">
        <v>480</v>
      </c>
      <c r="G151">
        <v>2390</v>
      </c>
      <c r="H151" s="4"/>
      <c r="I151" t="s">
        <v>171</v>
      </c>
      <c r="J151">
        <v>800</v>
      </c>
      <c r="K151">
        <v>121000</v>
      </c>
      <c r="L151">
        <v>1500000</v>
      </c>
      <c r="M151">
        <v>483</v>
      </c>
      <c r="N151">
        <v>2850</v>
      </c>
      <c r="O151" s="4">
        <f t="shared" si="8"/>
        <v>39.158576051779932</v>
      </c>
      <c r="P151" s="4">
        <f>O152-O153</f>
        <v>5.769752827817344</v>
      </c>
      <c r="Q151" s="4"/>
    </row>
    <row r="152" spans="1:22" x14ac:dyDescent="0.3">
      <c r="A152" t="s">
        <v>171</v>
      </c>
      <c r="B152">
        <v>700</v>
      </c>
      <c r="C152" t="s">
        <v>155</v>
      </c>
      <c r="D152">
        <v>3500000</v>
      </c>
      <c r="E152">
        <v>5030000</v>
      </c>
      <c r="F152">
        <v>644</v>
      </c>
      <c r="G152">
        <v>2380</v>
      </c>
      <c r="H152" s="4"/>
      <c r="I152" t="s">
        <v>171</v>
      </c>
      <c r="J152">
        <v>800</v>
      </c>
      <c r="K152">
        <v>63200</v>
      </c>
      <c r="L152">
        <v>1990000</v>
      </c>
      <c r="M152">
        <v>696</v>
      </c>
      <c r="N152">
        <v>2770</v>
      </c>
      <c r="O152" s="4">
        <f t="shared" si="8"/>
        <v>18.057142857142857</v>
      </c>
      <c r="P152" s="4">
        <f>O151-O153</f>
        <v>26.871186022454417</v>
      </c>
      <c r="Q152" s="4"/>
    </row>
    <row r="153" spans="1:22" x14ac:dyDescent="0.3">
      <c r="A153" t="s">
        <v>171</v>
      </c>
      <c r="B153">
        <v>700</v>
      </c>
      <c r="C153" t="s">
        <v>154</v>
      </c>
      <c r="D153">
        <v>3410000</v>
      </c>
      <c r="E153">
        <v>4750000</v>
      </c>
      <c r="F153">
        <v>520</v>
      </c>
      <c r="G153">
        <v>2580</v>
      </c>
      <c r="H153" s="4"/>
      <c r="I153" t="s">
        <v>171</v>
      </c>
      <c r="J153">
        <v>800</v>
      </c>
      <c r="K153">
        <v>41900</v>
      </c>
      <c r="L153">
        <v>1470000</v>
      </c>
      <c r="M153">
        <v>504</v>
      </c>
      <c r="N153">
        <v>2830</v>
      </c>
      <c r="O153" s="4">
        <f t="shared" si="8"/>
        <v>12.287390029325513</v>
      </c>
      <c r="P153" s="4">
        <f>O150-O153</f>
        <v>64.065886323950849</v>
      </c>
      <c r="Q153" s="4"/>
    </row>
    <row r="154" spans="1:22" x14ac:dyDescent="0.3">
      <c r="A154" t="s">
        <v>171</v>
      </c>
      <c r="B154">
        <v>700</v>
      </c>
      <c r="C154" t="s">
        <v>153</v>
      </c>
      <c r="D154">
        <v>3710000</v>
      </c>
      <c r="E154">
        <v>5150000</v>
      </c>
      <c r="F154">
        <v>572</v>
      </c>
      <c r="G154">
        <v>2520</v>
      </c>
      <c r="H154" s="4"/>
      <c r="I154" t="s">
        <v>171</v>
      </c>
      <c r="J154">
        <v>800</v>
      </c>
      <c r="K154">
        <v>352000</v>
      </c>
      <c r="L154">
        <v>1990000</v>
      </c>
      <c r="M154">
        <v>572</v>
      </c>
      <c r="N154">
        <v>2870</v>
      </c>
      <c r="O154" s="4">
        <f t="shared" si="8"/>
        <v>94.878706199460908</v>
      </c>
      <c r="P154" s="4">
        <f>O157-O157</f>
        <v>0</v>
      </c>
      <c r="Q154" s="4"/>
    </row>
    <row r="155" spans="1:22" x14ac:dyDescent="0.3">
      <c r="A155" t="s">
        <v>171</v>
      </c>
      <c r="B155">
        <v>700</v>
      </c>
      <c r="C155" t="s">
        <v>152</v>
      </c>
      <c r="D155">
        <v>3670000</v>
      </c>
      <c r="E155">
        <v>5160000</v>
      </c>
      <c r="F155">
        <v>625</v>
      </c>
      <c r="G155">
        <v>2390</v>
      </c>
      <c r="H155" s="4"/>
      <c r="I155" t="s">
        <v>171</v>
      </c>
      <c r="J155">
        <v>800</v>
      </c>
      <c r="K155">
        <v>193000</v>
      </c>
      <c r="L155">
        <v>1640000</v>
      </c>
      <c r="M155">
        <v>506</v>
      </c>
      <c r="N155">
        <v>2860</v>
      </c>
      <c r="O155" s="4">
        <f t="shared" si="8"/>
        <v>52.588555858310627</v>
      </c>
      <c r="P155" s="4">
        <f>O156-O157</f>
        <v>17.990268806406263</v>
      </c>
      <c r="Q155" s="4"/>
    </row>
    <row r="156" spans="1:22" x14ac:dyDescent="0.3">
      <c r="A156" t="s">
        <v>171</v>
      </c>
      <c r="B156">
        <v>700</v>
      </c>
      <c r="C156" t="s">
        <v>151</v>
      </c>
      <c r="D156">
        <v>3830000</v>
      </c>
      <c r="E156">
        <v>5270000</v>
      </c>
      <c r="F156">
        <v>513</v>
      </c>
      <c r="G156">
        <v>2790</v>
      </c>
      <c r="H156" s="4"/>
      <c r="I156" t="s">
        <v>171</v>
      </c>
      <c r="J156">
        <v>800</v>
      </c>
      <c r="K156">
        <v>113000</v>
      </c>
      <c r="L156">
        <v>1790000</v>
      </c>
      <c r="M156">
        <v>616</v>
      </c>
      <c r="N156">
        <v>2730</v>
      </c>
      <c r="O156" s="4">
        <f t="shared" si="8"/>
        <v>29.503916449086162</v>
      </c>
      <c r="P156" s="4">
        <f>O155-O157</f>
        <v>41.074908215630728</v>
      </c>
      <c r="Q156" s="4"/>
    </row>
    <row r="157" spans="1:22" x14ac:dyDescent="0.3">
      <c r="A157" t="s">
        <v>171</v>
      </c>
      <c r="B157">
        <v>700</v>
      </c>
      <c r="C157" t="s">
        <v>150</v>
      </c>
      <c r="D157">
        <v>4030000</v>
      </c>
      <c r="E157">
        <v>5470000</v>
      </c>
      <c r="F157">
        <v>598</v>
      </c>
      <c r="G157">
        <v>2410</v>
      </c>
      <c r="H157" s="4"/>
      <c r="I157" t="s">
        <v>171</v>
      </c>
      <c r="J157">
        <v>800</v>
      </c>
      <c r="K157">
        <v>46400</v>
      </c>
      <c r="L157">
        <v>1360000</v>
      </c>
      <c r="M157">
        <v>500</v>
      </c>
      <c r="N157">
        <v>2640</v>
      </c>
      <c r="O157" s="4">
        <f t="shared" si="8"/>
        <v>11.513647642679901</v>
      </c>
      <c r="P157" s="4">
        <f>O154-O157</f>
        <v>83.365058556781008</v>
      </c>
      <c r="Q157" s="4"/>
    </row>
    <row r="158" spans="1:22" x14ac:dyDescent="0.3">
      <c r="A158" t="s">
        <v>171</v>
      </c>
      <c r="B158">
        <v>700</v>
      </c>
      <c r="C158" t="s">
        <v>149</v>
      </c>
      <c r="D158">
        <v>4220000</v>
      </c>
      <c r="E158">
        <v>5870000</v>
      </c>
      <c r="F158">
        <v>728</v>
      </c>
      <c r="G158">
        <v>2270</v>
      </c>
      <c r="I158" t="s">
        <v>171</v>
      </c>
      <c r="J158">
        <v>800</v>
      </c>
      <c r="K158">
        <v>186000</v>
      </c>
      <c r="L158">
        <v>1710000</v>
      </c>
      <c r="M158">
        <v>588</v>
      </c>
      <c r="N158">
        <v>2590</v>
      </c>
      <c r="O158" s="4">
        <f t="shared" si="8"/>
        <v>44.075829383886251</v>
      </c>
      <c r="P158" s="4">
        <f>O161-O161</f>
        <v>0</v>
      </c>
      <c r="Q158" s="4"/>
    </row>
    <row r="159" spans="1:22" x14ac:dyDescent="0.3">
      <c r="A159" t="s">
        <v>171</v>
      </c>
      <c r="B159">
        <v>700</v>
      </c>
      <c r="C159" t="s">
        <v>148</v>
      </c>
      <c r="D159">
        <v>3940000</v>
      </c>
      <c r="E159">
        <v>5260000</v>
      </c>
      <c r="F159">
        <v>572</v>
      </c>
      <c r="G159">
        <v>2300</v>
      </c>
      <c r="I159" t="s">
        <v>171</v>
      </c>
      <c r="J159">
        <v>800</v>
      </c>
      <c r="K159">
        <v>114000</v>
      </c>
      <c r="L159">
        <v>1830000</v>
      </c>
      <c r="M159">
        <v>650</v>
      </c>
      <c r="N159">
        <v>2650</v>
      </c>
      <c r="O159" s="4">
        <f t="shared" si="8"/>
        <v>28.934010152284266</v>
      </c>
      <c r="P159" s="4">
        <f>O160-O161</f>
        <v>3.4693556085918864</v>
      </c>
      <c r="Q159" s="4"/>
    </row>
    <row r="160" spans="1:22" x14ac:dyDescent="0.3">
      <c r="A160" t="s">
        <v>171</v>
      </c>
      <c r="B160">
        <v>700</v>
      </c>
      <c r="C160" t="s">
        <v>147</v>
      </c>
      <c r="D160">
        <v>4190000</v>
      </c>
      <c r="E160">
        <v>5720000</v>
      </c>
      <c r="F160">
        <v>648</v>
      </c>
      <c r="G160">
        <v>2360</v>
      </c>
      <c r="I160" t="s">
        <v>171</v>
      </c>
      <c r="J160">
        <v>800</v>
      </c>
      <c r="K160">
        <v>34900</v>
      </c>
      <c r="L160">
        <v>1810000</v>
      </c>
      <c r="M160">
        <v>644</v>
      </c>
      <c r="N160">
        <v>2760</v>
      </c>
      <c r="O160" s="4">
        <f t="shared" si="8"/>
        <v>8.3293556085918858</v>
      </c>
      <c r="P160" s="4">
        <f>O159-O161</f>
        <v>24.074010152284266</v>
      </c>
      <c r="Q160" s="4"/>
    </row>
    <row r="161" spans="1:22" x14ac:dyDescent="0.3">
      <c r="A161" t="s">
        <v>171</v>
      </c>
      <c r="B161">
        <v>700</v>
      </c>
      <c r="C161" t="s">
        <v>146</v>
      </c>
      <c r="D161">
        <v>5000000</v>
      </c>
      <c r="E161">
        <v>7700000</v>
      </c>
      <c r="F161">
        <v>1200</v>
      </c>
      <c r="G161">
        <v>2250</v>
      </c>
      <c r="I161" t="s">
        <v>171</v>
      </c>
      <c r="J161">
        <v>800</v>
      </c>
      <c r="K161">
        <v>24300</v>
      </c>
      <c r="L161">
        <v>3650000</v>
      </c>
      <c r="M161">
        <v>1287</v>
      </c>
      <c r="N161">
        <v>2820</v>
      </c>
      <c r="O161" s="4">
        <f t="shared" si="8"/>
        <v>4.8599999999999994</v>
      </c>
      <c r="P161" s="4">
        <f>O158-O161</f>
        <v>39.215829383886252</v>
      </c>
      <c r="Q161" s="4"/>
    </row>
    <row r="163" spans="1:22" x14ac:dyDescent="0.3">
      <c r="A163" t="s">
        <v>63</v>
      </c>
      <c r="B163" t="s">
        <v>61</v>
      </c>
      <c r="C163" t="s">
        <v>60</v>
      </c>
      <c r="D163" t="s">
        <v>59</v>
      </c>
      <c r="E163" t="s">
        <v>58</v>
      </c>
      <c r="F163" t="s">
        <v>57</v>
      </c>
      <c r="G163" t="s">
        <v>56</v>
      </c>
      <c r="I163" t="s">
        <v>172</v>
      </c>
      <c r="J163" t="s">
        <v>61</v>
      </c>
      <c r="K163" t="s">
        <v>59</v>
      </c>
      <c r="L163" t="s">
        <v>58</v>
      </c>
      <c r="M163" t="s">
        <v>57</v>
      </c>
      <c r="N163" t="s">
        <v>56</v>
      </c>
      <c r="O163" t="s">
        <v>55</v>
      </c>
      <c r="P163" t="s">
        <v>141</v>
      </c>
      <c r="S163" t="s">
        <v>10</v>
      </c>
      <c r="T163" t="s">
        <v>142</v>
      </c>
      <c r="U163" t="s">
        <v>143</v>
      </c>
      <c r="V163" t="s">
        <v>144</v>
      </c>
    </row>
    <row r="164" spans="1:22" x14ac:dyDescent="0.3">
      <c r="A164" t="s">
        <v>173</v>
      </c>
      <c r="B164">
        <v>700</v>
      </c>
      <c r="C164" t="s">
        <v>161</v>
      </c>
      <c r="D164">
        <v>3410000</v>
      </c>
      <c r="E164">
        <v>4930000</v>
      </c>
      <c r="F164">
        <v>432</v>
      </c>
      <c r="G164">
        <v>3510</v>
      </c>
      <c r="H164" s="4"/>
      <c r="I164" t="s">
        <v>173</v>
      </c>
      <c r="J164">
        <v>800</v>
      </c>
      <c r="K164">
        <v>58300</v>
      </c>
      <c r="L164">
        <v>1460000</v>
      </c>
      <c r="M164">
        <v>432</v>
      </c>
      <c r="N164">
        <v>3240</v>
      </c>
      <c r="O164" s="4">
        <f t="shared" ref="O164:O179" si="9">K164/D164*1000</f>
        <v>17.096774193548388</v>
      </c>
      <c r="P164" s="4">
        <f>O167-O167</f>
        <v>0</v>
      </c>
      <c r="Q164" s="4"/>
      <c r="R164">
        <v>0</v>
      </c>
      <c r="S164" s="4">
        <f>P176</f>
        <v>0</v>
      </c>
      <c r="T164" s="4">
        <f>P172</f>
        <v>0</v>
      </c>
      <c r="U164" s="4">
        <f>P168</f>
        <v>0</v>
      </c>
      <c r="V164" s="4">
        <f>P164</f>
        <v>0</v>
      </c>
    </row>
    <row r="165" spans="1:22" x14ac:dyDescent="0.3">
      <c r="A165" t="s">
        <v>173</v>
      </c>
      <c r="B165">
        <v>700</v>
      </c>
      <c r="C165" t="s">
        <v>160</v>
      </c>
      <c r="D165">
        <v>3670000</v>
      </c>
      <c r="E165">
        <v>5320000</v>
      </c>
      <c r="F165">
        <v>522</v>
      </c>
      <c r="G165">
        <v>3160</v>
      </c>
      <c r="H165" s="4"/>
      <c r="I165" t="s">
        <v>173</v>
      </c>
      <c r="J165">
        <v>800</v>
      </c>
      <c r="K165">
        <v>45000</v>
      </c>
      <c r="L165">
        <v>1710000</v>
      </c>
      <c r="M165">
        <v>522</v>
      </c>
      <c r="N165">
        <v>3190</v>
      </c>
      <c r="O165" s="4">
        <f t="shared" si="9"/>
        <v>12.26158038147139</v>
      </c>
      <c r="P165" s="4">
        <f>O166-O167</f>
        <v>0.50662986569542401</v>
      </c>
      <c r="Q165" s="4"/>
      <c r="R165">
        <v>5</v>
      </c>
      <c r="S165" s="4">
        <f>P177</f>
        <v>0.14578691802342192</v>
      </c>
      <c r="T165" s="4">
        <f>P173</f>
        <v>4.4831767559040294</v>
      </c>
      <c r="U165" s="4">
        <f>P169</f>
        <v>8.0583079936845792</v>
      </c>
      <c r="V165" s="4">
        <f>P165</f>
        <v>0.50662986569542401</v>
      </c>
    </row>
    <row r="166" spans="1:22" x14ac:dyDescent="0.3">
      <c r="A166" t="s">
        <v>173</v>
      </c>
      <c r="B166">
        <v>700</v>
      </c>
      <c r="C166" t="s">
        <v>159</v>
      </c>
      <c r="D166">
        <v>3680000</v>
      </c>
      <c r="E166">
        <v>5250000</v>
      </c>
      <c r="F166">
        <v>459</v>
      </c>
      <c r="G166">
        <v>3410</v>
      </c>
      <c r="H166" s="4"/>
      <c r="I166" t="s">
        <v>173</v>
      </c>
      <c r="J166">
        <v>800</v>
      </c>
      <c r="K166">
        <v>16700</v>
      </c>
      <c r="L166">
        <v>1600000</v>
      </c>
      <c r="M166">
        <v>493</v>
      </c>
      <c r="N166">
        <v>3210</v>
      </c>
      <c r="O166" s="4">
        <f t="shared" si="9"/>
        <v>4.5380434782608692</v>
      </c>
      <c r="P166" s="4">
        <f>O165-O167</f>
        <v>8.2301667689059457</v>
      </c>
      <c r="Q166" s="4"/>
      <c r="R166">
        <v>10</v>
      </c>
      <c r="S166" s="4">
        <f>P178</f>
        <v>2.0168763102725364</v>
      </c>
      <c r="T166" s="4">
        <f>P174</f>
        <v>6.7709260436533159</v>
      </c>
      <c r="U166" s="4">
        <f>P170</f>
        <v>11.379377490641227</v>
      </c>
      <c r="V166" s="4">
        <f>P166</f>
        <v>8.2301667689059457</v>
      </c>
    </row>
    <row r="167" spans="1:22" x14ac:dyDescent="0.3">
      <c r="A167" t="s">
        <v>173</v>
      </c>
      <c r="B167">
        <v>700</v>
      </c>
      <c r="C167" t="s">
        <v>158</v>
      </c>
      <c r="D167">
        <v>3820000</v>
      </c>
      <c r="E167">
        <v>5830000</v>
      </c>
      <c r="F167">
        <v>432</v>
      </c>
      <c r="G167">
        <v>4660</v>
      </c>
      <c r="H167" s="4"/>
      <c r="I167" t="s">
        <v>173</v>
      </c>
      <c r="J167">
        <v>800</v>
      </c>
      <c r="K167">
        <v>15400</v>
      </c>
      <c r="L167">
        <v>1220000</v>
      </c>
      <c r="M167">
        <v>375</v>
      </c>
      <c r="N167">
        <v>3220</v>
      </c>
      <c r="O167" s="4">
        <f t="shared" si="9"/>
        <v>4.0314136125654452</v>
      </c>
      <c r="P167" s="4">
        <f>O164-O167</f>
        <v>13.065360580982944</v>
      </c>
      <c r="Q167" s="4"/>
      <c r="R167">
        <v>15</v>
      </c>
      <c r="S167" s="4">
        <f>P179</f>
        <v>7.6969803576663729</v>
      </c>
      <c r="T167" s="4">
        <f>P175</f>
        <v>7.5901981693770546</v>
      </c>
      <c r="U167" s="4">
        <f>P171</f>
        <v>15.87197707501231</v>
      </c>
      <c r="V167" s="4">
        <f>P167</f>
        <v>13.065360580982944</v>
      </c>
    </row>
    <row r="168" spans="1:22" x14ac:dyDescent="0.3">
      <c r="A168" t="s">
        <v>173</v>
      </c>
      <c r="B168">
        <v>700</v>
      </c>
      <c r="C168" t="s">
        <v>157</v>
      </c>
      <c r="D168">
        <v>3730000</v>
      </c>
      <c r="E168">
        <v>5410000</v>
      </c>
      <c r="F168">
        <v>486</v>
      </c>
      <c r="G168">
        <v>3440</v>
      </c>
      <c r="H168" s="4"/>
      <c r="I168" t="s">
        <v>173</v>
      </c>
      <c r="J168">
        <v>800</v>
      </c>
      <c r="K168">
        <v>67300</v>
      </c>
      <c r="L168">
        <v>1640000</v>
      </c>
      <c r="M168">
        <v>486</v>
      </c>
      <c r="N168">
        <v>3240</v>
      </c>
      <c r="O168" s="4">
        <f t="shared" si="9"/>
        <v>18.042895442359249</v>
      </c>
      <c r="P168" s="4">
        <f>O171-O171</f>
        <v>0</v>
      </c>
      <c r="Q168" s="4"/>
    </row>
    <row r="169" spans="1:22" x14ac:dyDescent="0.3">
      <c r="A169" t="s">
        <v>173</v>
      </c>
      <c r="B169">
        <v>700</v>
      </c>
      <c r="C169" t="s">
        <v>156</v>
      </c>
      <c r="D169">
        <v>3380000</v>
      </c>
      <c r="E169">
        <v>5100000</v>
      </c>
      <c r="F169">
        <v>400</v>
      </c>
      <c r="G169">
        <v>4290</v>
      </c>
      <c r="H169" s="4"/>
      <c r="I169" t="s">
        <v>173</v>
      </c>
      <c r="J169">
        <v>800</v>
      </c>
      <c r="K169">
        <v>45800</v>
      </c>
      <c r="L169">
        <v>1390000</v>
      </c>
      <c r="M169">
        <v>400</v>
      </c>
      <c r="N169">
        <v>3370</v>
      </c>
      <c r="O169" s="4">
        <f t="shared" si="9"/>
        <v>13.550295857988166</v>
      </c>
      <c r="P169" s="4">
        <f>O170-O171</f>
        <v>8.0583079936845792</v>
      </c>
      <c r="Q169" s="4"/>
    </row>
    <row r="170" spans="1:22" x14ac:dyDescent="0.3">
      <c r="A170" t="s">
        <v>173</v>
      </c>
      <c r="B170">
        <v>700</v>
      </c>
      <c r="C170" t="s">
        <v>155</v>
      </c>
      <c r="D170">
        <v>3490000</v>
      </c>
      <c r="E170">
        <v>5140000</v>
      </c>
      <c r="F170">
        <v>392</v>
      </c>
      <c r="G170">
        <v>4220</v>
      </c>
      <c r="H170" s="4"/>
      <c r="I170" t="s">
        <v>173</v>
      </c>
      <c r="J170">
        <v>800</v>
      </c>
      <c r="K170">
        <v>35700</v>
      </c>
      <c r="L170">
        <v>1360000</v>
      </c>
      <c r="M170">
        <v>392</v>
      </c>
      <c r="N170">
        <v>3380</v>
      </c>
      <c r="O170" s="4">
        <f t="shared" si="9"/>
        <v>10.229226361031518</v>
      </c>
      <c r="P170" s="4">
        <f>O169-O171</f>
        <v>11.379377490641227</v>
      </c>
      <c r="Q170" s="4"/>
    </row>
    <row r="171" spans="1:22" x14ac:dyDescent="0.3">
      <c r="A171" t="s">
        <v>173</v>
      </c>
      <c r="B171">
        <v>700</v>
      </c>
      <c r="C171" t="s">
        <v>154</v>
      </c>
      <c r="D171">
        <v>3920000</v>
      </c>
      <c r="E171">
        <v>5840000</v>
      </c>
      <c r="F171">
        <v>476</v>
      </c>
      <c r="G171">
        <v>4040</v>
      </c>
      <c r="H171" s="4"/>
      <c r="I171" t="s">
        <v>173</v>
      </c>
      <c r="J171">
        <v>800</v>
      </c>
      <c r="K171">
        <v>8510</v>
      </c>
      <c r="L171">
        <v>1550000</v>
      </c>
      <c r="M171">
        <v>476</v>
      </c>
      <c r="N171">
        <v>3250</v>
      </c>
      <c r="O171" s="4">
        <f t="shared" si="9"/>
        <v>2.170918367346939</v>
      </c>
      <c r="P171" s="4">
        <f>O168-O171</f>
        <v>15.87197707501231</v>
      </c>
      <c r="Q171" s="4"/>
    </row>
    <row r="172" spans="1:22" x14ac:dyDescent="0.3">
      <c r="A172" t="s">
        <v>173</v>
      </c>
      <c r="B172">
        <v>700</v>
      </c>
      <c r="C172" t="s">
        <v>153</v>
      </c>
      <c r="D172">
        <v>3720000</v>
      </c>
      <c r="E172">
        <v>5180000</v>
      </c>
      <c r="F172">
        <v>448</v>
      </c>
      <c r="G172">
        <v>3240</v>
      </c>
      <c r="H172" s="4"/>
      <c r="I172" t="s">
        <v>173</v>
      </c>
      <c r="J172">
        <v>800</v>
      </c>
      <c r="K172">
        <v>37100</v>
      </c>
      <c r="L172">
        <v>1550000</v>
      </c>
      <c r="M172">
        <v>486</v>
      </c>
      <c r="N172">
        <v>3110</v>
      </c>
      <c r="O172" s="4">
        <f t="shared" si="9"/>
        <v>9.9731182795698921</v>
      </c>
      <c r="P172" s="4">
        <f>O175-O175</f>
        <v>0</v>
      </c>
      <c r="Q172" s="4"/>
    </row>
    <row r="173" spans="1:22" x14ac:dyDescent="0.3">
      <c r="A173" t="s">
        <v>173</v>
      </c>
      <c r="B173">
        <v>700</v>
      </c>
      <c r="C173" t="s">
        <v>152</v>
      </c>
      <c r="D173">
        <v>3900000</v>
      </c>
      <c r="E173">
        <v>5940000</v>
      </c>
      <c r="F173">
        <v>486</v>
      </c>
      <c r="G173">
        <v>4200</v>
      </c>
      <c r="H173" s="4"/>
      <c r="I173" t="s">
        <v>173</v>
      </c>
      <c r="J173">
        <v>800</v>
      </c>
      <c r="K173">
        <v>35700</v>
      </c>
      <c r="L173">
        <v>1570000</v>
      </c>
      <c r="M173">
        <v>486</v>
      </c>
      <c r="N173">
        <v>3160</v>
      </c>
      <c r="O173" s="4">
        <f t="shared" si="9"/>
        <v>9.1538461538461533</v>
      </c>
      <c r="P173" s="4">
        <f>O174-O175</f>
        <v>4.4831767559040294</v>
      </c>
      <c r="Q173" s="4"/>
    </row>
    <row r="174" spans="1:22" x14ac:dyDescent="0.3">
      <c r="A174" t="s">
        <v>173</v>
      </c>
      <c r="B174">
        <v>700</v>
      </c>
      <c r="C174" t="s">
        <v>151</v>
      </c>
      <c r="D174">
        <v>3510000</v>
      </c>
      <c r="E174">
        <v>5190000</v>
      </c>
      <c r="F174">
        <v>400</v>
      </c>
      <c r="G174">
        <v>4210</v>
      </c>
      <c r="H174" s="4"/>
      <c r="I174" t="s">
        <v>173</v>
      </c>
      <c r="J174">
        <v>800</v>
      </c>
      <c r="K174">
        <v>24100</v>
      </c>
      <c r="L174">
        <v>1300000</v>
      </c>
      <c r="M174">
        <v>400</v>
      </c>
      <c r="N174">
        <v>3190</v>
      </c>
      <c r="O174" s="4">
        <f t="shared" si="9"/>
        <v>6.8660968660968669</v>
      </c>
      <c r="P174" s="4">
        <f>O173-O175</f>
        <v>6.7709260436533159</v>
      </c>
      <c r="Q174" s="4"/>
    </row>
    <row r="175" spans="1:22" x14ac:dyDescent="0.3">
      <c r="A175" t="s">
        <v>173</v>
      </c>
      <c r="B175">
        <v>700</v>
      </c>
      <c r="C175" t="s">
        <v>150</v>
      </c>
      <c r="D175">
        <v>3630000</v>
      </c>
      <c r="E175">
        <v>5380000</v>
      </c>
      <c r="F175">
        <v>384</v>
      </c>
      <c r="G175">
        <v>4560</v>
      </c>
      <c r="H175" s="4"/>
      <c r="I175" t="s">
        <v>173</v>
      </c>
      <c r="J175">
        <v>800</v>
      </c>
      <c r="K175">
        <v>8650</v>
      </c>
      <c r="L175">
        <v>1550000</v>
      </c>
      <c r="M175">
        <v>480</v>
      </c>
      <c r="N175">
        <v>3200</v>
      </c>
      <c r="O175" s="4">
        <f t="shared" si="9"/>
        <v>2.3829201101928374</v>
      </c>
      <c r="P175" s="4">
        <f>O172-O175</f>
        <v>7.5901981693770546</v>
      </c>
      <c r="Q175" s="4"/>
    </row>
    <row r="176" spans="1:22" x14ac:dyDescent="0.3">
      <c r="A176" t="s">
        <v>173</v>
      </c>
      <c r="B176">
        <v>700</v>
      </c>
      <c r="C176" t="s">
        <v>149</v>
      </c>
      <c r="D176">
        <v>3790000</v>
      </c>
      <c r="E176">
        <v>5960000</v>
      </c>
      <c r="F176">
        <v>504</v>
      </c>
      <c r="G176">
        <v>4300</v>
      </c>
      <c r="I176" t="s">
        <v>173</v>
      </c>
      <c r="J176">
        <v>800</v>
      </c>
      <c r="K176">
        <v>44500</v>
      </c>
      <c r="L176">
        <v>1090000</v>
      </c>
      <c r="M176">
        <v>324</v>
      </c>
      <c r="N176">
        <v>3210</v>
      </c>
      <c r="O176" s="4">
        <f t="shared" si="9"/>
        <v>11.741424802110817</v>
      </c>
      <c r="P176" s="4">
        <f>O179-O179</f>
        <v>0</v>
      </c>
      <c r="Q176" s="4"/>
    </row>
    <row r="177" spans="1:17" x14ac:dyDescent="0.3">
      <c r="A177" t="s">
        <v>173</v>
      </c>
      <c r="B177">
        <v>700</v>
      </c>
      <c r="C177" t="s">
        <v>148</v>
      </c>
      <c r="D177">
        <v>4240000</v>
      </c>
      <c r="E177">
        <v>6390000</v>
      </c>
      <c r="F177">
        <v>504</v>
      </c>
      <c r="G177">
        <v>4260</v>
      </c>
      <c r="I177" t="s">
        <v>173</v>
      </c>
      <c r="J177">
        <v>800</v>
      </c>
      <c r="K177">
        <v>25700</v>
      </c>
      <c r="L177">
        <v>1620000</v>
      </c>
      <c r="M177">
        <v>504</v>
      </c>
      <c r="N177">
        <v>3170</v>
      </c>
      <c r="O177" s="4">
        <f t="shared" si="9"/>
        <v>6.0613207547169807</v>
      </c>
      <c r="P177" s="4">
        <f>O178-O179</f>
        <v>0.14578691802342192</v>
      </c>
      <c r="Q177" s="4"/>
    </row>
    <row r="178" spans="1:17" x14ac:dyDescent="0.3">
      <c r="A178" t="s">
        <v>173</v>
      </c>
      <c r="B178">
        <v>700</v>
      </c>
      <c r="C178" t="s">
        <v>147</v>
      </c>
      <c r="D178">
        <v>3890000</v>
      </c>
      <c r="E178">
        <v>5890000</v>
      </c>
      <c r="F178">
        <v>437</v>
      </c>
      <c r="G178">
        <v>4590</v>
      </c>
      <c r="I178" t="s">
        <v>173</v>
      </c>
      <c r="J178">
        <v>800</v>
      </c>
      <c r="K178">
        <v>16300</v>
      </c>
      <c r="L178">
        <v>1430000</v>
      </c>
      <c r="M178">
        <v>437</v>
      </c>
      <c r="N178">
        <v>3230</v>
      </c>
      <c r="O178" s="4">
        <f t="shared" si="9"/>
        <v>4.1902313624678662</v>
      </c>
      <c r="P178" s="4">
        <f>O177-O179</f>
        <v>2.0168763102725364</v>
      </c>
      <c r="Q178" s="4"/>
    </row>
    <row r="179" spans="1:17" x14ac:dyDescent="0.3">
      <c r="A179" t="s">
        <v>173</v>
      </c>
      <c r="B179">
        <v>700</v>
      </c>
      <c r="C179" t="s">
        <v>146</v>
      </c>
      <c r="D179">
        <v>4500000</v>
      </c>
      <c r="E179">
        <v>7300000</v>
      </c>
      <c r="F179">
        <v>682</v>
      </c>
      <c r="G179">
        <v>4110</v>
      </c>
      <c r="I179" t="s">
        <v>173</v>
      </c>
      <c r="J179">
        <v>800</v>
      </c>
      <c r="K179">
        <v>18200</v>
      </c>
      <c r="L179">
        <v>2570000</v>
      </c>
      <c r="M179">
        <v>741</v>
      </c>
      <c r="N179">
        <v>3440</v>
      </c>
      <c r="O179" s="4">
        <f t="shared" si="9"/>
        <v>4.0444444444444443</v>
      </c>
      <c r="P179" s="4">
        <f>O176-O179</f>
        <v>7.6969803576663729</v>
      </c>
      <c r="Q179" s="4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3C086-CE83-46DE-84A5-7AF46A2457BB}">
  <dimension ref="A1:Z32"/>
  <sheetViews>
    <sheetView workbookViewId="0">
      <selection activeCell="H15" sqref="H15"/>
    </sheetView>
  </sheetViews>
  <sheetFormatPr defaultRowHeight="14.4" x14ac:dyDescent="0.3"/>
  <sheetData>
    <row r="1" spans="1:25" x14ac:dyDescent="0.3">
      <c r="A1" s="1" t="s">
        <v>0</v>
      </c>
      <c r="G1" s="1" t="s">
        <v>1</v>
      </c>
      <c r="M1" s="1" t="s">
        <v>2</v>
      </c>
      <c r="S1" s="1" t="s">
        <v>3</v>
      </c>
    </row>
    <row r="2" spans="1:25" x14ac:dyDescent="0.3">
      <c r="A2" t="s">
        <v>4</v>
      </c>
      <c r="B2">
        <v>7</v>
      </c>
      <c r="C2">
        <v>7</v>
      </c>
      <c r="D2">
        <v>4</v>
      </c>
      <c r="G2" t="s">
        <v>4</v>
      </c>
      <c r="H2">
        <v>15</v>
      </c>
      <c r="I2">
        <v>8</v>
      </c>
      <c r="J2">
        <v>6</v>
      </c>
      <c r="M2" t="s">
        <v>4</v>
      </c>
      <c r="N2">
        <v>3</v>
      </c>
      <c r="O2">
        <v>11</v>
      </c>
      <c r="P2">
        <v>8</v>
      </c>
      <c r="S2" t="s">
        <v>4</v>
      </c>
      <c r="T2">
        <v>6</v>
      </c>
      <c r="U2">
        <v>8</v>
      </c>
      <c r="V2">
        <v>16</v>
      </c>
    </row>
    <row r="3" spans="1:25" x14ac:dyDescent="0.3">
      <c r="A3" t="s">
        <v>5</v>
      </c>
      <c r="B3">
        <v>37554</v>
      </c>
      <c r="C3">
        <v>35614</v>
      </c>
      <c r="G3" t="s">
        <v>5</v>
      </c>
      <c r="H3">
        <f>4821*7</f>
        <v>33747</v>
      </c>
      <c r="M3" t="s">
        <v>5</v>
      </c>
      <c r="N3" s="2">
        <f>11413/2*7</f>
        <v>39945.5</v>
      </c>
      <c r="S3" t="s">
        <v>5</v>
      </c>
      <c r="T3" s="2">
        <f>131910/24*14</f>
        <v>76947.5</v>
      </c>
    </row>
    <row r="4" spans="1:25" x14ac:dyDescent="0.3">
      <c r="A4" t="s">
        <v>6</v>
      </c>
      <c r="B4">
        <v>668</v>
      </c>
      <c r="C4">
        <v>605</v>
      </c>
      <c r="D4">
        <v>875</v>
      </c>
      <c r="E4">
        <v>837</v>
      </c>
      <c r="G4" t="s">
        <v>6</v>
      </c>
      <c r="H4">
        <v>429</v>
      </c>
      <c r="I4">
        <v>360</v>
      </c>
      <c r="M4" t="s">
        <v>6</v>
      </c>
      <c r="N4">
        <v>577</v>
      </c>
      <c r="O4">
        <v>335</v>
      </c>
      <c r="P4">
        <v>578</v>
      </c>
      <c r="S4" t="s">
        <v>6</v>
      </c>
      <c r="T4">
        <v>591</v>
      </c>
      <c r="U4">
        <v>820</v>
      </c>
      <c r="V4">
        <v>586</v>
      </c>
      <c r="W4">
        <v>688</v>
      </c>
      <c r="X4">
        <v>548</v>
      </c>
      <c r="Y4">
        <v>476</v>
      </c>
    </row>
    <row r="5" spans="1:25" x14ac:dyDescent="0.3">
      <c r="A5" t="s">
        <v>7</v>
      </c>
      <c r="G5" t="s">
        <v>7</v>
      </c>
      <c r="M5" t="s">
        <v>7</v>
      </c>
      <c r="S5" t="s">
        <v>8</v>
      </c>
    </row>
    <row r="6" spans="1:25" x14ac:dyDescent="0.3">
      <c r="A6" t="s">
        <v>9</v>
      </c>
      <c r="B6">
        <v>0</v>
      </c>
      <c r="C6">
        <v>5</v>
      </c>
      <c r="D6">
        <v>15</v>
      </c>
      <c r="E6">
        <v>25</v>
      </c>
      <c r="G6" t="s">
        <v>9</v>
      </c>
      <c r="H6">
        <v>0</v>
      </c>
      <c r="I6">
        <v>5</v>
      </c>
      <c r="J6">
        <v>15</v>
      </c>
      <c r="K6">
        <v>25</v>
      </c>
      <c r="M6" t="s">
        <v>9</v>
      </c>
      <c r="N6">
        <v>0</v>
      </c>
      <c r="O6">
        <v>5</v>
      </c>
      <c r="P6">
        <v>15</v>
      </c>
      <c r="Q6">
        <v>25</v>
      </c>
      <c r="S6" t="s">
        <v>9</v>
      </c>
      <c r="T6">
        <v>0</v>
      </c>
      <c r="U6">
        <v>5</v>
      </c>
      <c r="V6">
        <v>10</v>
      </c>
      <c r="W6">
        <v>15</v>
      </c>
      <c r="X6">
        <v>20</v>
      </c>
      <c r="Y6">
        <v>25</v>
      </c>
    </row>
    <row r="7" spans="1:25" x14ac:dyDescent="0.3">
      <c r="A7" t="s">
        <v>10</v>
      </c>
      <c r="B7">
        <v>636.5</v>
      </c>
      <c r="C7">
        <v>743</v>
      </c>
      <c r="D7">
        <v>799</v>
      </c>
      <c r="E7">
        <v>1297</v>
      </c>
      <c r="G7" t="s">
        <v>10</v>
      </c>
      <c r="H7">
        <v>360</v>
      </c>
      <c r="I7">
        <v>347</v>
      </c>
      <c r="J7">
        <v>498</v>
      </c>
      <c r="K7">
        <v>634</v>
      </c>
      <c r="M7" t="s">
        <v>10</v>
      </c>
      <c r="N7">
        <v>497</v>
      </c>
      <c r="O7">
        <v>596</v>
      </c>
      <c r="P7">
        <v>1293</v>
      </c>
      <c r="Q7">
        <v>1691</v>
      </c>
      <c r="S7" t="s">
        <v>11</v>
      </c>
      <c r="T7">
        <v>618</v>
      </c>
      <c r="U7">
        <v>1085</v>
      </c>
      <c r="V7">
        <v>1627</v>
      </c>
      <c r="W7">
        <v>2372</v>
      </c>
      <c r="X7">
        <v>2612</v>
      </c>
      <c r="Y7">
        <v>2857</v>
      </c>
    </row>
    <row r="8" spans="1:25" x14ac:dyDescent="0.3">
      <c r="A8" t="s">
        <v>12</v>
      </c>
      <c r="B8">
        <v>636.5</v>
      </c>
      <c r="C8">
        <v>826</v>
      </c>
      <c r="D8">
        <v>1169</v>
      </c>
      <c r="E8">
        <v>1534</v>
      </c>
      <c r="G8" t="s">
        <v>12</v>
      </c>
      <c r="H8">
        <v>360</v>
      </c>
      <c r="I8">
        <v>446</v>
      </c>
      <c r="J8">
        <v>563</v>
      </c>
      <c r="K8">
        <v>681</v>
      </c>
      <c r="M8" t="s">
        <v>12</v>
      </c>
      <c r="N8">
        <v>497</v>
      </c>
      <c r="O8">
        <v>1301</v>
      </c>
      <c r="P8">
        <v>1891</v>
      </c>
      <c r="Q8">
        <v>3102</v>
      </c>
      <c r="S8" t="s">
        <v>12</v>
      </c>
      <c r="T8">
        <v>618</v>
      </c>
      <c r="U8">
        <v>1548</v>
      </c>
      <c r="V8">
        <v>2535</v>
      </c>
      <c r="W8">
        <v>3041</v>
      </c>
      <c r="X8">
        <v>4130</v>
      </c>
      <c r="Y8">
        <v>5208</v>
      </c>
    </row>
    <row r="9" spans="1:25" x14ac:dyDescent="0.3">
      <c r="A9" t="s">
        <v>13</v>
      </c>
      <c r="B9">
        <v>636.5</v>
      </c>
      <c r="C9">
        <v>962</v>
      </c>
      <c r="D9">
        <v>1083</v>
      </c>
      <c r="E9">
        <v>1555</v>
      </c>
      <c r="G9" t="s">
        <v>13</v>
      </c>
      <c r="H9">
        <v>360</v>
      </c>
      <c r="I9">
        <v>384</v>
      </c>
      <c r="J9">
        <v>600</v>
      </c>
      <c r="K9">
        <v>810</v>
      </c>
      <c r="M9" t="s">
        <v>13</v>
      </c>
      <c r="N9">
        <v>497</v>
      </c>
      <c r="O9">
        <v>1213</v>
      </c>
      <c r="P9">
        <v>1977</v>
      </c>
      <c r="Q9">
        <v>2935</v>
      </c>
      <c r="S9" t="s">
        <v>13</v>
      </c>
      <c r="T9">
        <v>618</v>
      </c>
      <c r="U9">
        <v>1563</v>
      </c>
      <c r="V9">
        <v>2547</v>
      </c>
      <c r="W9">
        <v>3251</v>
      </c>
      <c r="X9">
        <v>4167</v>
      </c>
      <c r="Y9">
        <v>5115</v>
      </c>
    </row>
    <row r="10" spans="1:25" x14ac:dyDescent="0.3">
      <c r="A10" t="s">
        <v>14</v>
      </c>
      <c r="B10">
        <v>636.5</v>
      </c>
      <c r="C10">
        <v>805</v>
      </c>
      <c r="D10">
        <v>1177</v>
      </c>
      <c r="E10">
        <v>1416</v>
      </c>
      <c r="G10" t="s">
        <v>14</v>
      </c>
      <c r="H10">
        <v>360</v>
      </c>
      <c r="I10">
        <v>367</v>
      </c>
      <c r="J10">
        <v>535</v>
      </c>
      <c r="K10">
        <v>621</v>
      </c>
      <c r="M10" t="s">
        <v>14</v>
      </c>
      <c r="N10">
        <v>497</v>
      </c>
      <c r="O10">
        <v>1101</v>
      </c>
      <c r="P10">
        <v>1523</v>
      </c>
      <c r="Q10">
        <v>2125</v>
      </c>
      <c r="S10" t="s">
        <v>15</v>
      </c>
      <c r="T10">
        <v>618</v>
      </c>
      <c r="U10">
        <v>1417</v>
      </c>
      <c r="V10">
        <v>2355</v>
      </c>
      <c r="W10">
        <v>3159</v>
      </c>
      <c r="X10">
        <v>3958</v>
      </c>
      <c r="Y10">
        <v>4174</v>
      </c>
    </row>
    <row r="11" spans="1:25" x14ac:dyDescent="0.3">
      <c r="A11" t="s">
        <v>16</v>
      </c>
      <c r="G11" t="s">
        <v>16</v>
      </c>
      <c r="M11" t="s">
        <v>16</v>
      </c>
      <c r="S11" t="s">
        <v>16</v>
      </c>
    </row>
    <row r="12" spans="1:25" x14ac:dyDescent="0.3">
      <c r="A12" t="s">
        <v>9</v>
      </c>
      <c r="B12">
        <v>0</v>
      </c>
      <c r="C12">
        <v>5</v>
      </c>
      <c r="D12">
        <v>15</v>
      </c>
      <c r="E12">
        <v>25</v>
      </c>
      <c r="G12" t="s">
        <v>9</v>
      </c>
      <c r="H12">
        <v>0</v>
      </c>
      <c r="I12">
        <v>5</v>
      </c>
      <c r="J12">
        <v>15</v>
      </c>
      <c r="K12">
        <v>25</v>
      </c>
      <c r="M12" t="s">
        <v>9</v>
      </c>
      <c r="N12">
        <v>0</v>
      </c>
      <c r="O12">
        <v>5</v>
      </c>
      <c r="P12">
        <v>15</v>
      </c>
      <c r="Q12">
        <v>25</v>
      </c>
      <c r="S12" t="s">
        <v>9</v>
      </c>
      <c r="T12">
        <v>0</v>
      </c>
      <c r="U12">
        <v>5</v>
      </c>
      <c r="V12">
        <v>10</v>
      </c>
      <c r="W12">
        <v>15</v>
      </c>
      <c r="X12">
        <v>20</v>
      </c>
      <c r="Y12">
        <v>25</v>
      </c>
    </row>
    <row r="13" spans="1:25" x14ac:dyDescent="0.3">
      <c r="A13" t="s">
        <v>10</v>
      </c>
      <c r="B13">
        <v>636.5</v>
      </c>
      <c r="C13">
        <v>602</v>
      </c>
      <c r="D13">
        <v>774</v>
      </c>
      <c r="E13">
        <v>1009</v>
      </c>
      <c r="G13" t="s">
        <v>10</v>
      </c>
      <c r="H13">
        <v>360</v>
      </c>
      <c r="I13">
        <v>393</v>
      </c>
      <c r="J13">
        <v>462</v>
      </c>
      <c r="K13">
        <v>658</v>
      </c>
      <c r="M13" t="s">
        <v>10</v>
      </c>
      <c r="N13">
        <v>497</v>
      </c>
      <c r="O13">
        <v>955</v>
      </c>
      <c r="P13">
        <v>1151</v>
      </c>
      <c r="Q13">
        <v>1644</v>
      </c>
      <c r="S13" t="s">
        <v>11</v>
      </c>
      <c r="T13">
        <v>618</v>
      </c>
      <c r="U13">
        <v>1026</v>
      </c>
      <c r="V13">
        <v>1419</v>
      </c>
      <c r="W13">
        <v>2092</v>
      </c>
      <c r="X13">
        <v>2539</v>
      </c>
      <c r="Y13">
        <v>3038</v>
      </c>
    </row>
    <row r="14" spans="1:25" x14ac:dyDescent="0.3">
      <c r="A14" t="s">
        <v>12</v>
      </c>
      <c r="B14">
        <v>636.5</v>
      </c>
      <c r="C14">
        <v>785</v>
      </c>
      <c r="D14">
        <v>1057</v>
      </c>
      <c r="E14">
        <v>1539</v>
      </c>
      <c r="G14" t="s">
        <v>12</v>
      </c>
      <c r="H14">
        <v>360</v>
      </c>
      <c r="I14">
        <v>329</v>
      </c>
      <c r="J14">
        <v>553</v>
      </c>
      <c r="K14">
        <v>928</v>
      </c>
      <c r="M14" t="s">
        <v>12</v>
      </c>
      <c r="N14">
        <v>497</v>
      </c>
      <c r="O14">
        <v>1732</v>
      </c>
      <c r="P14">
        <v>2268</v>
      </c>
      <c r="Q14">
        <v>3677</v>
      </c>
      <c r="S14" t="s">
        <v>12</v>
      </c>
      <c r="T14">
        <v>618</v>
      </c>
      <c r="U14">
        <v>1261</v>
      </c>
      <c r="V14">
        <v>2243</v>
      </c>
      <c r="W14">
        <v>2990</v>
      </c>
      <c r="X14">
        <v>3601</v>
      </c>
      <c r="Y14">
        <v>4054</v>
      </c>
    </row>
    <row r="15" spans="1:25" x14ac:dyDescent="0.3">
      <c r="A15" t="s">
        <v>13</v>
      </c>
      <c r="B15">
        <v>636.5</v>
      </c>
      <c r="C15">
        <v>684</v>
      </c>
      <c r="D15">
        <v>1175</v>
      </c>
      <c r="E15">
        <v>1630</v>
      </c>
      <c r="G15" t="s">
        <v>13</v>
      </c>
      <c r="H15">
        <v>360</v>
      </c>
      <c r="I15">
        <v>529</v>
      </c>
      <c r="J15">
        <v>582</v>
      </c>
      <c r="K15">
        <v>829</v>
      </c>
      <c r="M15" t="s">
        <v>13</v>
      </c>
      <c r="N15">
        <v>497</v>
      </c>
      <c r="O15">
        <v>1756</v>
      </c>
      <c r="P15">
        <v>3168</v>
      </c>
      <c r="Q15">
        <v>3456</v>
      </c>
      <c r="S15" t="s">
        <v>13</v>
      </c>
      <c r="T15">
        <v>618</v>
      </c>
      <c r="U15">
        <v>1417</v>
      </c>
      <c r="V15">
        <v>2205</v>
      </c>
      <c r="W15">
        <v>2632</v>
      </c>
      <c r="X15">
        <v>3441</v>
      </c>
      <c r="Y15">
        <v>3961</v>
      </c>
    </row>
    <row r="16" spans="1:25" x14ac:dyDescent="0.3">
      <c r="A16" t="s">
        <v>14</v>
      </c>
      <c r="B16">
        <v>636.5</v>
      </c>
      <c r="C16">
        <v>1119</v>
      </c>
      <c r="D16">
        <v>1126</v>
      </c>
      <c r="E16">
        <v>1443</v>
      </c>
      <c r="G16" t="s">
        <v>14</v>
      </c>
      <c r="H16">
        <v>360</v>
      </c>
      <c r="I16">
        <v>427</v>
      </c>
      <c r="J16">
        <v>553</v>
      </c>
      <c r="K16">
        <v>858</v>
      </c>
      <c r="M16" t="s">
        <v>14</v>
      </c>
      <c r="N16">
        <v>497</v>
      </c>
      <c r="O16">
        <v>1196</v>
      </c>
      <c r="P16">
        <v>2453</v>
      </c>
      <c r="Q16">
        <v>2635</v>
      </c>
      <c r="S16" t="s">
        <v>15</v>
      </c>
      <c r="T16">
        <v>618</v>
      </c>
      <c r="U16">
        <v>1537</v>
      </c>
      <c r="V16">
        <v>1946</v>
      </c>
      <c r="W16">
        <v>2622</v>
      </c>
      <c r="X16">
        <v>3538</v>
      </c>
      <c r="Y16">
        <v>3872</v>
      </c>
    </row>
    <row r="18" spans="1:26" x14ac:dyDescent="0.3">
      <c r="A18" s="1" t="s">
        <v>17</v>
      </c>
      <c r="G18" s="1" t="s">
        <v>18</v>
      </c>
      <c r="M18" s="1" t="s">
        <v>19</v>
      </c>
      <c r="S18" s="3" t="s">
        <v>20</v>
      </c>
    </row>
    <row r="19" spans="1:26" x14ac:dyDescent="0.3">
      <c r="A19" t="s">
        <v>4</v>
      </c>
      <c r="B19">
        <v>4</v>
      </c>
      <c r="C19">
        <v>4</v>
      </c>
      <c r="D19">
        <v>5</v>
      </c>
      <c r="G19" t="s">
        <v>4</v>
      </c>
      <c r="H19">
        <v>6</v>
      </c>
      <c r="I19">
        <v>5</v>
      </c>
      <c r="J19">
        <v>4</v>
      </c>
      <c r="M19" t="s">
        <v>4</v>
      </c>
      <c r="N19">
        <v>5</v>
      </c>
      <c r="O19">
        <v>2</v>
      </c>
      <c r="P19">
        <v>6</v>
      </c>
      <c r="Q19">
        <v>10</v>
      </c>
      <c r="S19" t="s">
        <v>4</v>
      </c>
      <c r="T19">
        <v>9</v>
      </c>
      <c r="U19">
        <v>3</v>
      </c>
      <c r="V19">
        <v>4</v>
      </c>
    </row>
    <row r="20" spans="1:26" x14ac:dyDescent="0.3">
      <c r="A20" t="s">
        <v>5</v>
      </c>
      <c r="B20">
        <v>35344</v>
      </c>
      <c r="C20">
        <v>31469</v>
      </c>
      <c r="D20">
        <v>35520</v>
      </c>
      <c r="G20" t="s">
        <v>5</v>
      </c>
      <c r="H20">
        <v>25028</v>
      </c>
      <c r="I20">
        <v>33785</v>
      </c>
      <c r="M20" t="s">
        <v>5</v>
      </c>
      <c r="N20">
        <v>50146</v>
      </c>
      <c r="S20" t="s">
        <v>5</v>
      </c>
      <c r="T20" s="2">
        <f>70386*2/24*7</f>
        <v>41058.5</v>
      </c>
    </row>
    <row r="21" spans="1:26" x14ac:dyDescent="0.3">
      <c r="A21" t="s">
        <v>21</v>
      </c>
      <c r="B21">
        <v>1089</v>
      </c>
      <c r="C21">
        <v>799</v>
      </c>
      <c r="D21">
        <v>1125</v>
      </c>
      <c r="E21">
        <v>1128</v>
      </c>
      <c r="G21" t="s">
        <v>21</v>
      </c>
      <c r="H21">
        <v>298</v>
      </c>
      <c r="I21">
        <v>287</v>
      </c>
      <c r="J21">
        <v>331</v>
      </c>
      <c r="K21">
        <v>230</v>
      </c>
      <c r="M21" t="s">
        <v>6</v>
      </c>
      <c r="N21">
        <v>680</v>
      </c>
      <c r="O21">
        <v>557</v>
      </c>
      <c r="P21">
        <v>793</v>
      </c>
      <c r="Q21">
        <v>893</v>
      </c>
      <c r="S21" t="s">
        <v>6</v>
      </c>
      <c r="T21">
        <v>505</v>
      </c>
      <c r="U21">
        <v>547</v>
      </c>
      <c r="V21">
        <v>436</v>
      </c>
      <c r="W21">
        <v>445</v>
      </c>
    </row>
    <row r="22" spans="1:26" x14ac:dyDescent="0.3">
      <c r="A22" t="s">
        <v>7</v>
      </c>
    </row>
    <row r="23" spans="1:26" x14ac:dyDescent="0.3">
      <c r="A23" t="s">
        <v>9</v>
      </c>
      <c r="B23">
        <v>0</v>
      </c>
      <c r="C23">
        <v>5</v>
      </c>
      <c r="D23">
        <v>10</v>
      </c>
      <c r="E23">
        <v>15</v>
      </c>
      <c r="H23">
        <v>0</v>
      </c>
      <c r="I23">
        <v>5</v>
      </c>
      <c r="J23">
        <v>10</v>
      </c>
      <c r="K23">
        <v>15</v>
      </c>
      <c r="M23" t="s">
        <v>9</v>
      </c>
      <c r="N23">
        <v>0</v>
      </c>
      <c r="O23">
        <v>5</v>
      </c>
      <c r="P23">
        <v>10</v>
      </c>
      <c r="Q23">
        <v>15</v>
      </c>
      <c r="S23" t="s">
        <v>9</v>
      </c>
      <c r="T23">
        <v>0</v>
      </c>
      <c r="U23">
        <v>5</v>
      </c>
      <c r="V23">
        <v>10</v>
      </c>
      <c r="W23">
        <v>15</v>
      </c>
      <c r="X23">
        <v>20</v>
      </c>
      <c r="Y23">
        <v>25</v>
      </c>
      <c r="Z23" s="2"/>
    </row>
    <row r="24" spans="1:26" x14ac:dyDescent="0.3">
      <c r="A24" t="s">
        <v>10</v>
      </c>
      <c r="B24">
        <v>799</v>
      </c>
      <c r="C24">
        <v>883</v>
      </c>
      <c r="D24">
        <v>1555</v>
      </c>
      <c r="E24">
        <v>1833</v>
      </c>
      <c r="G24" t="s">
        <v>10</v>
      </c>
      <c r="H24" s="2">
        <v>287</v>
      </c>
      <c r="I24">
        <v>549</v>
      </c>
      <c r="J24">
        <v>856</v>
      </c>
      <c r="K24">
        <v>1028</v>
      </c>
      <c r="M24" t="s">
        <v>10</v>
      </c>
      <c r="N24" s="2">
        <v>730.75</v>
      </c>
      <c r="O24">
        <v>951</v>
      </c>
      <c r="P24">
        <v>1679</v>
      </c>
      <c r="Q24">
        <v>2307</v>
      </c>
      <c r="S24" t="s">
        <v>10</v>
      </c>
      <c r="T24">
        <v>483</v>
      </c>
      <c r="U24">
        <v>1087</v>
      </c>
      <c r="V24">
        <v>2012</v>
      </c>
      <c r="W24">
        <v>2822</v>
      </c>
      <c r="X24">
        <v>3285</v>
      </c>
      <c r="Y24">
        <v>4430</v>
      </c>
      <c r="Z24" s="2"/>
    </row>
    <row r="25" spans="1:26" x14ac:dyDescent="0.3">
      <c r="A25" t="s">
        <v>12</v>
      </c>
      <c r="B25">
        <v>799</v>
      </c>
      <c r="C25">
        <v>934</v>
      </c>
      <c r="D25">
        <v>1809</v>
      </c>
      <c r="E25">
        <v>2110</v>
      </c>
      <c r="G25" t="s">
        <v>12</v>
      </c>
      <c r="H25" s="2">
        <v>287</v>
      </c>
      <c r="I25">
        <v>765</v>
      </c>
      <c r="J25">
        <v>1196</v>
      </c>
      <c r="K25">
        <v>1558</v>
      </c>
      <c r="M25" t="s">
        <v>12</v>
      </c>
      <c r="N25" s="2">
        <v>730.75</v>
      </c>
      <c r="O25">
        <v>1244</v>
      </c>
      <c r="P25">
        <v>2171</v>
      </c>
      <c r="Q25">
        <v>2757</v>
      </c>
      <c r="S25" t="s">
        <v>12</v>
      </c>
      <c r="T25">
        <v>483</v>
      </c>
      <c r="U25">
        <v>1687</v>
      </c>
      <c r="V25">
        <v>2667</v>
      </c>
      <c r="W25">
        <v>3457</v>
      </c>
      <c r="X25">
        <v>3965</v>
      </c>
      <c r="Y25">
        <v>4784</v>
      </c>
      <c r="Z25" s="2"/>
    </row>
    <row r="26" spans="1:26" x14ac:dyDescent="0.3">
      <c r="A26" t="s">
        <v>13</v>
      </c>
      <c r="B26">
        <v>799</v>
      </c>
      <c r="C26">
        <v>1030</v>
      </c>
      <c r="D26">
        <v>1812</v>
      </c>
      <c r="E26">
        <v>2283</v>
      </c>
      <c r="G26" t="s">
        <v>13</v>
      </c>
      <c r="H26" s="2">
        <v>287</v>
      </c>
      <c r="I26">
        <v>723</v>
      </c>
      <c r="J26">
        <v>1242</v>
      </c>
      <c r="K26">
        <v>1267</v>
      </c>
      <c r="M26" t="s">
        <v>13</v>
      </c>
      <c r="N26" s="2">
        <v>730.75</v>
      </c>
      <c r="O26">
        <v>1285</v>
      </c>
      <c r="P26">
        <v>2192</v>
      </c>
      <c r="Q26">
        <v>2755</v>
      </c>
      <c r="S26" t="s">
        <v>13</v>
      </c>
      <c r="T26">
        <v>483</v>
      </c>
      <c r="U26">
        <v>1600</v>
      </c>
      <c r="V26">
        <v>2559</v>
      </c>
      <c r="W26">
        <v>3559</v>
      </c>
      <c r="X26">
        <v>4387</v>
      </c>
      <c r="Y26">
        <v>4767</v>
      </c>
      <c r="Z26" s="2"/>
    </row>
    <row r="27" spans="1:26" x14ac:dyDescent="0.3">
      <c r="A27" t="s">
        <v>14</v>
      </c>
      <c r="B27">
        <v>799</v>
      </c>
      <c r="C27">
        <v>1229</v>
      </c>
      <c r="D27">
        <v>1279</v>
      </c>
      <c r="E27">
        <v>1924</v>
      </c>
      <c r="G27" t="s">
        <v>14</v>
      </c>
      <c r="H27" s="2">
        <v>287</v>
      </c>
      <c r="I27">
        <v>841</v>
      </c>
      <c r="J27">
        <v>1293</v>
      </c>
      <c r="K27">
        <v>1473</v>
      </c>
      <c r="M27" t="s">
        <v>14</v>
      </c>
      <c r="N27" s="2">
        <v>730.75</v>
      </c>
      <c r="O27">
        <v>1210</v>
      </c>
      <c r="P27">
        <v>1865</v>
      </c>
      <c r="Q27">
        <v>2777</v>
      </c>
      <c r="S27" t="s">
        <v>14</v>
      </c>
      <c r="T27">
        <v>483</v>
      </c>
      <c r="U27">
        <v>1549</v>
      </c>
      <c r="V27">
        <v>2548</v>
      </c>
      <c r="W27">
        <v>2982</v>
      </c>
      <c r="X27">
        <v>4039</v>
      </c>
      <c r="Y27">
        <v>4688</v>
      </c>
    </row>
    <row r="28" spans="1:26" x14ac:dyDescent="0.3">
      <c r="A28" t="s">
        <v>16</v>
      </c>
    </row>
    <row r="29" spans="1:26" x14ac:dyDescent="0.3">
      <c r="A29" t="s">
        <v>10</v>
      </c>
      <c r="B29">
        <f>1089</f>
        <v>1089</v>
      </c>
      <c r="C29">
        <v>1120</v>
      </c>
      <c r="D29">
        <v>1588</v>
      </c>
      <c r="E29">
        <v>2244</v>
      </c>
    </row>
    <row r="30" spans="1:26" x14ac:dyDescent="0.3">
      <c r="A30" t="s">
        <v>12</v>
      </c>
      <c r="B30">
        <f>1089</f>
        <v>1089</v>
      </c>
      <c r="C30">
        <v>1479</v>
      </c>
      <c r="D30">
        <v>1959</v>
      </c>
      <c r="E30">
        <v>2960</v>
      </c>
    </row>
    <row r="31" spans="1:26" x14ac:dyDescent="0.3">
      <c r="A31" t="s">
        <v>13</v>
      </c>
      <c r="B31">
        <f>1089</f>
        <v>1089</v>
      </c>
      <c r="C31">
        <v>1573</v>
      </c>
      <c r="D31">
        <v>1979</v>
      </c>
      <c r="E31">
        <v>2483</v>
      </c>
    </row>
    <row r="32" spans="1:26" x14ac:dyDescent="0.3">
      <c r="A32" t="s">
        <v>14</v>
      </c>
      <c r="B32">
        <f>1089</f>
        <v>1089</v>
      </c>
      <c r="C32">
        <v>1805</v>
      </c>
      <c r="D32">
        <v>2170</v>
      </c>
      <c r="E32">
        <v>2658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C3F3E-B07C-4FFC-AB81-12AED10B4DBE}">
  <dimension ref="A1:L21"/>
  <sheetViews>
    <sheetView workbookViewId="0">
      <selection activeCell="V12" sqref="V12"/>
    </sheetView>
  </sheetViews>
  <sheetFormatPr defaultRowHeight="14.4" x14ac:dyDescent="0.3"/>
  <sheetData>
    <row r="1" spans="1:12" x14ac:dyDescent="0.3">
      <c r="C1" s="7" t="s">
        <v>180</v>
      </c>
      <c r="D1" s="7"/>
      <c r="E1" s="7" t="s">
        <v>181</v>
      </c>
      <c r="F1" s="7"/>
      <c r="G1" s="7" t="s">
        <v>182</v>
      </c>
      <c r="H1" s="7"/>
      <c r="I1" s="8" t="s">
        <v>183</v>
      </c>
      <c r="J1" s="8"/>
      <c r="K1" s="8" t="s">
        <v>184</v>
      </c>
      <c r="L1" s="8"/>
    </row>
    <row r="2" spans="1:12" x14ac:dyDescent="0.3">
      <c r="C2" t="s">
        <v>183</v>
      </c>
      <c r="D2" t="s">
        <v>185</v>
      </c>
      <c r="E2" t="s">
        <v>183</v>
      </c>
      <c r="F2" t="s">
        <v>185</v>
      </c>
      <c r="G2" t="s">
        <v>183</v>
      </c>
      <c r="H2" t="s">
        <v>185</v>
      </c>
      <c r="I2" t="s">
        <v>29</v>
      </c>
      <c r="J2" t="s">
        <v>28</v>
      </c>
      <c r="K2" t="s">
        <v>29</v>
      </c>
      <c r="L2" t="s">
        <v>28</v>
      </c>
    </row>
    <row r="3" spans="1:12" x14ac:dyDescent="0.3">
      <c r="A3" s="9" t="s">
        <v>186</v>
      </c>
      <c r="B3">
        <v>100</v>
      </c>
      <c r="C3" s="6">
        <v>0.72724314650614152</v>
      </c>
      <c r="D3" s="6">
        <v>0.64090615814753737</v>
      </c>
      <c r="E3" s="6">
        <v>0.71515479248343938</v>
      </c>
      <c r="F3" s="6">
        <v>0.60038588128475789</v>
      </c>
      <c r="G3" s="6">
        <v>0.71779077412880254</v>
      </c>
      <c r="H3" s="6">
        <v>0.62427014988262208</v>
      </c>
      <c r="I3" s="10">
        <f>AVERAGE(C3,E3,G3)</f>
        <v>0.72006290437279452</v>
      </c>
      <c r="J3" s="10">
        <f>_xlfn.STDEV.P(C3,E3,G3)</f>
        <v>5.1899908560479446E-3</v>
      </c>
      <c r="K3" s="10">
        <f>AVERAGE(D3,F3,H3)</f>
        <v>0.62185406310497238</v>
      </c>
      <c r="L3" s="10">
        <f>_xlfn.STDEV.P(D3,F3,H3)</f>
        <v>1.6630320015901187E-2</v>
      </c>
    </row>
    <row r="4" spans="1:12" x14ac:dyDescent="0.3">
      <c r="A4" s="9"/>
      <c r="B4">
        <v>50</v>
      </c>
      <c r="C4" s="6">
        <v>1.0179777108923775</v>
      </c>
      <c r="D4" s="6">
        <v>0.89712524195282806</v>
      </c>
      <c r="E4" s="6">
        <v>0.97830201433013397</v>
      </c>
      <c r="F4" s="6">
        <v>0.82130291680853496</v>
      </c>
      <c r="G4" s="6">
        <v>1.114164100079593</v>
      </c>
      <c r="H4" s="6">
        <v>0.96900018058147219</v>
      </c>
      <c r="I4" s="10">
        <f t="shared" ref="I4:I21" si="0">AVERAGE(C4,E4,G4)</f>
        <v>1.0368146084340348</v>
      </c>
      <c r="J4" s="10">
        <f t="shared" ref="J4:J21" si="1">_xlfn.STDEV.P(C4,E4,G4)</f>
        <v>5.7042370905579239E-2</v>
      </c>
      <c r="K4" s="10">
        <f t="shared" ref="K4:K21" si="2">AVERAGE(D4,F4,H4)</f>
        <v>0.89580944644761173</v>
      </c>
      <c r="L4" s="10">
        <f t="shared" ref="L4:L21" si="3">_xlfn.STDEV.P(D4,F4,H4)</f>
        <v>6.0304333287428083E-2</v>
      </c>
    </row>
    <row r="5" spans="1:12" x14ac:dyDescent="0.3">
      <c r="A5" s="9"/>
      <c r="B5">
        <v>10</v>
      </c>
      <c r="C5" s="6">
        <v>1.1273895713007402</v>
      </c>
      <c r="D5" s="6">
        <v>0.99354792458240737</v>
      </c>
      <c r="E5" s="6">
        <v>1.1911585778018114</v>
      </c>
      <c r="F5" s="6">
        <v>1</v>
      </c>
      <c r="G5" s="6">
        <v>1.1498079385403333</v>
      </c>
      <c r="H5" s="6">
        <v>1</v>
      </c>
      <c r="I5" s="10">
        <f t="shared" si="0"/>
        <v>1.1561186958809617</v>
      </c>
      <c r="J5" s="10">
        <f t="shared" si="1"/>
        <v>2.6413264233368768E-2</v>
      </c>
      <c r="K5" s="10">
        <f t="shared" si="2"/>
        <v>0.99784930819413586</v>
      </c>
      <c r="L5" s="10">
        <f t="shared" si="3"/>
        <v>3.0415375203378487E-3</v>
      </c>
    </row>
    <row r="6" spans="1:12" x14ac:dyDescent="0.3">
      <c r="A6" s="9"/>
      <c r="B6">
        <v>1</v>
      </c>
      <c r="C6" s="6">
        <v>1.1347108110306678</v>
      </c>
      <c r="D6" s="6">
        <v>1</v>
      </c>
      <c r="E6" s="6">
        <v>1.0155468433148573</v>
      </c>
      <c r="F6" s="6">
        <v>0.85257065032345924</v>
      </c>
      <c r="G6" s="6">
        <v>1.1365885732082917</v>
      </c>
      <c r="H6" s="6">
        <v>0.98850297959429345</v>
      </c>
      <c r="I6" s="10">
        <f t="shared" si="0"/>
        <v>1.0956154091846055</v>
      </c>
      <c r="J6" s="10">
        <f t="shared" si="1"/>
        <v>5.6622215475480367E-2</v>
      </c>
      <c r="K6" s="10">
        <f t="shared" si="2"/>
        <v>0.94702454330591745</v>
      </c>
      <c r="L6" s="10">
        <f t="shared" si="3"/>
        <v>6.6953709353097454E-2</v>
      </c>
    </row>
    <row r="7" spans="1:12" x14ac:dyDescent="0.3">
      <c r="A7" s="9"/>
      <c r="B7">
        <v>0.1</v>
      </c>
      <c r="C7" s="6">
        <v>1.0291222647034899</v>
      </c>
      <c r="D7" s="6">
        <v>0.9069467345329415</v>
      </c>
      <c r="E7" s="6">
        <v>1.0384615384615385</v>
      </c>
      <c r="F7" s="6">
        <v>0.87180796731358545</v>
      </c>
      <c r="G7" s="6">
        <v>0.98813025573588997</v>
      </c>
      <c r="H7" s="6">
        <v>0.85938722687052327</v>
      </c>
      <c r="I7" s="10">
        <f t="shared" si="0"/>
        <v>1.0185713529669729</v>
      </c>
      <c r="J7" s="10">
        <f t="shared" si="1"/>
        <v>2.1860173970886312E-2</v>
      </c>
      <c r="K7" s="10">
        <f t="shared" si="2"/>
        <v>0.8793806429056833</v>
      </c>
      <c r="L7" s="10">
        <f t="shared" si="3"/>
        <v>2.0140932682645257E-2</v>
      </c>
    </row>
    <row r="8" spans="1:12" x14ac:dyDescent="0.3">
      <c r="A8" s="9"/>
      <c r="B8" s="11">
        <v>0.01</v>
      </c>
      <c r="C8" s="12">
        <v>0.94313837143089552</v>
      </c>
      <c r="D8" s="12">
        <v>0.83117069323965875</v>
      </c>
      <c r="E8" s="12">
        <v>1.1289712045423823</v>
      </c>
      <c r="F8" s="12">
        <v>0.94779253206219527</v>
      </c>
      <c r="G8" s="12">
        <v>0.90860642973319039</v>
      </c>
      <c r="H8" s="12">
        <v>0.79022452296394385</v>
      </c>
      <c r="I8" s="13">
        <f>AVERAGE(C8,E8,G8)</f>
        <v>0.99357200190215611</v>
      </c>
      <c r="J8" s="13">
        <f t="shared" si="1"/>
        <v>9.6774038550499042E-2</v>
      </c>
      <c r="K8" s="13">
        <f t="shared" si="2"/>
        <v>0.85639591608859933</v>
      </c>
      <c r="L8" s="13">
        <f t="shared" si="3"/>
        <v>6.675404244254024E-2</v>
      </c>
    </row>
    <row r="9" spans="1:12" x14ac:dyDescent="0.3">
      <c r="A9" s="9" t="s">
        <v>187</v>
      </c>
      <c r="B9">
        <v>100</v>
      </c>
      <c r="C9" s="6">
        <v>0.39624176360530383</v>
      </c>
      <c r="D9" s="6">
        <v>0.34920065954548712</v>
      </c>
      <c r="E9" s="6">
        <v>0.4785723942138706</v>
      </c>
      <c r="F9" s="6">
        <v>0.40177051413006482</v>
      </c>
      <c r="G9" s="6">
        <v>0.53915631380420137</v>
      </c>
      <c r="H9" s="6">
        <v>0.46890988984530196</v>
      </c>
      <c r="I9" s="10">
        <f t="shared" si="0"/>
        <v>0.47132349054112527</v>
      </c>
      <c r="J9" s="10">
        <f t="shared" si="1"/>
        <v>5.8569344188354383E-2</v>
      </c>
      <c r="K9" s="10">
        <f t="shared" si="2"/>
        <v>0.40662702117361799</v>
      </c>
      <c r="L9" s="10">
        <f t="shared" si="3"/>
        <v>4.8991592477632462E-2</v>
      </c>
    </row>
    <row r="10" spans="1:12" x14ac:dyDescent="0.3">
      <c r="A10" s="9"/>
      <c r="B10">
        <v>50</v>
      </c>
      <c r="C10" s="6">
        <v>0.38428373871308869</v>
      </c>
      <c r="D10" s="6">
        <v>0.33866226969675245</v>
      </c>
      <c r="E10" s="6">
        <v>0.40117615249425448</v>
      </c>
      <c r="F10" s="6">
        <v>0.33679491544660095</v>
      </c>
      <c r="G10" s="6">
        <v>0.50074402187078249</v>
      </c>
      <c r="H10" s="6">
        <v>0.43550231746222834</v>
      </c>
      <c r="I10" s="10">
        <f t="shared" si="0"/>
        <v>0.42873463769270853</v>
      </c>
      <c r="J10" s="10">
        <f t="shared" si="1"/>
        <v>5.1383213653991788E-2</v>
      </c>
      <c r="K10" s="10">
        <f t="shared" si="2"/>
        <v>0.3703198342018606</v>
      </c>
      <c r="L10" s="10">
        <f t="shared" si="3"/>
        <v>4.6097280078582471E-2</v>
      </c>
    </row>
    <row r="11" spans="1:12" x14ac:dyDescent="0.3">
      <c r="A11" s="9"/>
      <c r="B11">
        <v>10</v>
      </c>
      <c r="C11" s="6">
        <v>0.36630602782071098</v>
      </c>
      <c r="D11" s="6">
        <v>0.32281884006021944</v>
      </c>
      <c r="E11" s="6">
        <v>0.4084764093551439</v>
      </c>
      <c r="F11" s="6">
        <v>0.34292361820451706</v>
      </c>
      <c r="G11" s="6">
        <v>0.50994912966743977</v>
      </c>
      <c r="H11" s="6">
        <v>0.44350809606934338</v>
      </c>
      <c r="I11" s="10">
        <f t="shared" si="0"/>
        <v>0.42824385561443162</v>
      </c>
      <c r="J11" s="10">
        <f t="shared" si="1"/>
        <v>6.0284874419972427E-2</v>
      </c>
      <c r="K11" s="10">
        <f t="shared" si="2"/>
        <v>0.36975018477802662</v>
      </c>
      <c r="L11" s="10">
        <f t="shared" si="3"/>
        <v>5.2796607432682573E-2</v>
      </c>
    </row>
    <row r="12" spans="1:12" x14ac:dyDescent="0.3">
      <c r="A12" s="9"/>
      <c r="B12">
        <v>1</v>
      </c>
      <c r="C12" s="6">
        <v>0.89725860245668265</v>
      </c>
      <c r="D12" s="6">
        <v>0.79073768728941141</v>
      </c>
      <c r="E12" s="6">
        <v>0.81789914830336641</v>
      </c>
      <c r="F12" s="6">
        <v>0.68664169787765306</v>
      </c>
      <c r="G12" s="6">
        <v>0.99048344118766662</v>
      </c>
      <c r="H12" s="6">
        <v>0.86143381689038701</v>
      </c>
      <c r="I12" s="10">
        <f t="shared" si="0"/>
        <v>0.90188039731590519</v>
      </c>
      <c r="J12" s="10">
        <f t="shared" si="1"/>
        <v>7.0532995958790007E-2</v>
      </c>
      <c r="K12" s="10">
        <f t="shared" si="2"/>
        <v>0.77960440068581727</v>
      </c>
      <c r="L12" s="10">
        <f t="shared" si="3"/>
        <v>7.1791521180841242E-2</v>
      </c>
    </row>
    <row r="13" spans="1:12" x14ac:dyDescent="0.3">
      <c r="A13" s="9"/>
      <c r="B13">
        <v>0.1</v>
      </c>
      <c r="C13" s="6">
        <v>1.0388839176767266</v>
      </c>
      <c r="D13" s="6">
        <v>0.91554950175639827</v>
      </c>
      <c r="E13" s="6">
        <v>1.0358929295660404</v>
      </c>
      <c r="F13" s="6">
        <v>0.86965157189876308</v>
      </c>
      <c r="G13" s="6">
        <v>1.1225386718344468</v>
      </c>
      <c r="H13" s="6">
        <v>0.97628363329922352</v>
      </c>
      <c r="I13" s="10">
        <f t="shared" si="0"/>
        <v>1.0657718396924045</v>
      </c>
      <c r="J13" s="10">
        <f t="shared" si="1"/>
        <v>4.0158780078181841E-2</v>
      </c>
      <c r="K13" s="10">
        <f t="shared" si="2"/>
        <v>0.92049490231812836</v>
      </c>
      <c r="L13" s="10">
        <f t="shared" si="3"/>
        <v>4.3672583845893224E-2</v>
      </c>
    </row>
    <row r="14" spans="1:12" x14ac:dyDescent="0.3">
      <c r="A14" s="9"/>
      <c r="B14" s="11">
        <v>0.01</v>
      </c>
      <c r="C14" s="12">
        <v>0.96144147075571473</v>
      </c>
      <c r="D14" s="12">
        <v>0.84730088178364049</v>
      </c>
      <c r="E14" s="12">
        <v>1.0089225361633094</v>
      </c>
      <c r="F14" s="12">
        <v>0.84700942004312796</v>
      </c>
      <c r="G14" s="12">
        <v>0.95656988614735106</v>
      </c>
      <c r="H14" s="12">
        <v>0.83193884307470045</v>
      </c>
      <c r="I14" s="13">
        <f t="shared" si="0"/>
        <v>0.97564463102212506</v>
      </c>
      <c r="J14" s="13">
        <f t="shared" si="1"/>
        <v>2.3614929064589046E-2</v>
      </c>
      <c r="K14" s="13">
        <f t="shared" si="2"/>
        <v>0.84208304830048963</v>
      </c>
      <c r="L14" s="13">
        <f t="shared" si="3"/>
        <v>7.1740231499367244E-3</v>
      </c>
    </row>
    <row r="15" spans="1:12" x14ac:dyDescent="0.3">
      <c r="A15" s="9" t="s">
        <v>188</v>
      </c>
      <c r="B15">
        <v>100</v>
      </c>
      <c r="C15" s="6">
        <v>0.497600260310746</v>
      </c>
      <c r="D15" s="6">
        <v>0.43852605921571447</v>
      </c>
      <c r="E15" s="6">
        <v>0.49912126537785612</v>
      </c>
      <c r="F15" s="6">
        <v>0.41902167744864394</v>
      </c>
      <c r="G15" s="6">
        <v>0.54185555594006318</v>
      </c>
      <c r="H15" s="6">
        <v>0.47125744898573413</v>
      </c>
      <c r="I15" s="10">
        <f t="shared" si="0"/>
        <v>0.51285902720955512</v>
      </c>
      <c r="J15" s="10">
        <f t="shared" si="1"/>
        <v>2.0513042565124741E-2</v>
      </c>
      <c r="K15" s="10">
        <f t="shared" si="2"/>
        <v>0.44293506188336423</v>
      </c>
      <c r="L15" s="10">
        <f t="shared" si="3"/>
        <v>2.1551851202952027E-2</v>
      </c>
    </row>
    <row r="16" spans="1:12" x14ac:dyDescent="0.3">
      <c r="A16" s="9"/>
      <c r="B16">
        <v>50</v>
      </c>
      <c r="C16" s="6">
        <v>0.49857642560806958</v>
      </c>
      <c r="D16" s="6">
        <v>0.43938633593806004</v>
      </c>
      <c r="E16" s="6">
        <v>0.44477490874678927</v>
      </c>
      <c r="F16" s="6">
        <v>0.37339689025082284</v>
      </c>
      <c r="G16" s="6">
        <v>0.59168771844828205</v>
      </c>
      <c r="H16" s="6">
        <v>0.51459700234755923</v>
      </c>
      <c r="I16" s="10">
        <f t="shared" si="0"/>
        <v>0.5116796842677136</v>
      </c>
      <c r="J16" s="10">
        <f t="shared" si="1"/>
        <v>6.0688356676949912E-2</v>
      </c>
      <c r="K16" s="10">
        <f t="shared" si="2"/>
        <v>0.442460076178814</v>
      </c>
      <c r="L16" s="10">
        <f t="shared" si="3"/>
        <v>5.768566444293019E-2</v>
      </c>
    </row>
    <row r="17" spans="1:12" x14ac:dyDescent="0.3">
      <c r="A17" s="9"/>
      <c r="B17">
        <v>10</v>
      </c>
      <c r="C17" s="6">
        <v>0.67631985682908979</v>
      </c>
      <c r="D17" s="6">
        <v>0.59602838913183742</v>
      </c>
      <c r="E17" s="6">
        <v>0.68385832094092214</v>
      </c>
      <c r="F17" s="6">
        <v>0.57411190557257985</v>
      </c>
      <c r="G17" s="6">
        <v>0.82894418105685752</v>
      </c>
      <c r="H17" s="6">
        <v>0.72094143140913769</v>
      </c>
      <c r="I17" s="10">
        <f t="shared" si="0"/>
        <v>0.72970745294228978</v>
      </c>
      <c r="J17" s="10">
        <f t="shared" si="1"/>
        <v>7.0238419047578327E-2</v>
      </c>
      <c r="K17" s="10">
        <f t="shared" si="2"/>
        <v>0.63036057537118495</v>
      </c>
      <c r="L17" s="10">
        <f t="shared" si="3"/>
        <v>6.4672259242672642E-2</v>
      </c>
    </row>
    <row r="18" spans="1:12" x14ac:dyDescent="0.3">
      <c r="A18" s="9"/>
      <c r="B18">
        <v>1</v>
      </c>
      <c r="C18" s="6">
        <v>0.99991865289188975</v>
      </c>
      <c r="D18" s="6">
        <v>0.88121012258943299</v>
      </c>
      <c r="E18" s="6">
        <v>0.89853994862782227</v>
      </c>
      <c r="F18" s="6">
        <v>0.75434116445352417</v>
      </c>
      <c r="G18" s="6">
        <v>1.032425511298751</v>
      </c>
      <c r="H18" s="6">
        <v>0.89791127430325657</v>
      </c>
      <c r="I18" s="10">
        <f t="shared" si="0"/>
        <v>0.97696137093948765</v>
      </c>
      <c r="J18" s="10">
        <f t="shared" si="1"/>
        <v>5.7018205098075841E-2</v>
      </c>
      <c r="K18" s="10">
        <f t="shared" si="2"/>
        <v>0.84448752044873787</v>
      </c>
      <c r="L18" s="10">
        <f t="shared" si="3"/>
        <v>6.4106714373009285E-2</v>
      </c>
    </row>
    <row r="19" spans="1:12" x14ac:dyDescent="0.3">
      <c r="A19" s="9"/>
      <c r="B19">
        <v>0.1</v>
      </c>
      <c r="C19" s="6">
        <v>0.87049540388839164</v>
      </c>
      <c r="D19" s="6">
        <v>0.76715176715176714</v>
      </c>
      <c r="E19" s="6">
        <v>0.86602676760849007</v>
      </c>
      <c r="F19" s="6">
        <v>0.7270457382816935</v>
      </c>
      <c r="G19" s="6">
        <v>0.89870920856836378</v>
      </c>
      <c r="H19" s="6">
        <v>0.78161680611569262</v>
      </c>
      <c r="I19" s="10">
        <f t="shared" si="0"/>
        <v>0.8784104600217485</v>
      </c>
      <c r="J19" s="10">
        <f t="shared" si="1"/>
        <v>1.4468853259549178E-2</v>
      </c>
      <c r="K19" s="10">
        <f t="shared" si="2"/>
        <v>0.75860477051638442</v>
      </c>
      <c r="L19" s="10">
        <f t="shared" si="3"/>
        <v>2.3083742110695804E-2</v>
      </c>
    </row>
    <row r="20" spans="1:12" x14ac:dyDescent="0.3">
      <c r="A20" s="9"/>
      <c r="B20" s="11">
        <v>0.01</v>
      </c>
      <c r="C20" s="12">
        <v>0.89392337102415997</v>
      </c>
      <c r="D20" s="12">
        <v>0.7877984084880636</v>
      </c>
      <c r="E20" s="12">
        <v>0.98060024334189544</v>
      </c>
      <c r="F20" s="12">
        <v>0.82323232323232343</v>
      </c>
      <c r="G20" s="12">
        <v>0.87323943661971859</v>
      </c>
      <c r="H20" s="12">
        <v>0.75946547884187099</v>
      </c>
      <c r="I20" s="13">
        <f t="shared" si="0"/>
        <v>0.91592101699525796</v>
      </c>
      <c r="J20" s="13">
        <f t="shared" si="1"/>
        <v>4.6508121342488683E-2</v>
      </c>
      <c r="K20" s="13">
        <f t="shared" si="2"/>
        <v>0.79016540352075271</v>
      </c>
      <c r="L20" s="13">
        <f t="shared" si="3"/>
        <v>2.6086453828154117E-2</v>
      </c>
    </row>
    <row r="21" spans="1:12" x14ac:dyDescent="0.3">
      <c r="A21" t="s">
        <v>10</v>
      </c>
      <c r="C21" s="6">
        <v>1</v>
      </c>
      <c r="D21" s="6">
        <v>0.8812818123162951</v>
      </c>
      <c r="E21" s="6">
        <v>1</v>
      </c>
      <c r="F21" s="6">
        <v>0.83951878333900809</v>
      </c>
      <c r="G21" s="6">
        <v>1</v>
      </c>
      <c r="H21" s="6">
        <v>0.86971046770601312</v>
      </c>
      <c r="I21" s="10">
        <f t="shared" si="0"/>
        <v>1</v>
      </c>
      <c r="J21" s="10">
        <f t="shared" si="1"/>
        <v>0</v>
      </c>
      <c r="K21" s="10">
        <f t="shared" si="2"/>
        <v>0.86350368778710551</v>
      </c>
      <c r="L21" s="10">
        <f t="shared" si="3"/>
        <v>1.760550548475761E-2</v>
      </c>
    </row>
  </sheetData>
  <mergeCells count="8">
    <mergeCell ref="A9:A14"/>
    <mergeCell ref="A15:A20"/>
    <mergeCell ref="C1:D1"/>
    <mergeCell ref="E1:F1"/>
    <mergeCell ref="G1:H1"/>
    <mergeCell ref="I1:J1"/>
    <mergeCell ref="K1:L1"/>
    <mergeCell ref="A3:A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D65A0-B764-45FE-9589-0F4B238A61B0}">
  <dimension ref="A1:Z42"/>
  <sheetViews>
    <sheetView zoomScaleNormal="100" workbookViewId="0">
      <selection activeCell="E28" sqref="E28"/>
    </sheetView>
  </sheetViews>
  <sheetFormatPr defaultRowHeight="14.4" x14ac:dyDescent="0.3"/>
  <cols>
    <col min="1" max="1" width="18.77734375" customWidth="1"/>
  </cols>
  <sheetData>
    <row r="1" spans="1:13" x14ac:dyDescent="0.3">
      <c r="B1" s="21">
        <v>1</v>
      </c>
      <c r="C1" s="21">
        <v>2</v>
      </c>
      <c r="D1" s="21">
        <v>3</v>
      </c>
      <c r="E1" s="21">
        <v>4</v>
      </c>
      <c r="F1" s="21">
        <v>5</v>
      </c>
      <c r="G1" s="21">
        <v>6</v>
      </c>
      <c r="H1" s="21">
        <v>7</v>
      </c>
      <c r="I1" s="21">
        <v>8</v>
      </c>
      <c r="J1" s="21">
        <v>9</v>
      </c>
      <c r="K1" s="21">
        <v>10</v>
      </c>
      <c r="L1" s="21">
        <v>11</v>
      </c>
      <c r="M1" s="21">
        <v>12</v>
      </c>
    </row>
    <row r="2" spans="1:13" x14ac:dyDescent="0.3">
      <c r="A2" s="17" t="s">
        <v>269</v>
      </c>
      <c r="B2">
        <v>0.63500000000000001</v>
      </c>
      <c r="C2">
        <v>0.62049999999999994</v>
      </c>
      <c r="D2">
        <v>0.52625</v>
      </c>
      <c r="E2">
        <v>0.59275</v>
      </c>
      <c r="F2">
        <v>0.51049999999999995</v>
      </c>
      <c r="G2">
        <v>0.61175000000000002</v>
      </c>
      <c r="H2">
        <v>0.63475000000000004</v>
      </c>
      <c r="I2">
        <v>0.57400000000000007</v>
      </c>
      <c r="J2">
        <v>0.43974999999999997</v>
      </c>
      <c r="K2">
        <v>0.43074999999999997</v>
      </c>
      <c r="L2">
        <v>0.46775</v>
      </c>
      <c r="M2">
        <v>0.42099999999999999</v>
      </c>
    </row>
    <row r="3" spans="1:13" x14ac:dyDescent="0.3">
      <c r="A3" s="17" t="s">
        <v>268</v>
      </c>
      <c r="B3">
        <v>0.5525000000000001</v>
      </c>
      <c r="C3">
        <v>0.68474999999999997</v>
      </c>
      <c r="D3">
        <v>0.65525</v>
      </c>
      <c r="E3">
        <v>0.69324999999999992</v>
      </c>
      <c r="F3">
        <v>0.6994999999999999</v>
      </c>
      <c r="G3">
        <v>0.52600000000000002</v>
      </c>
      <c r="H3">
        <v>0.56574999999999998</v>
      </c>
      <c r="I3">
        <v>0.63300000000000001</v>
      </c>
      <c r="J3">
        <v>0.43925000000000003</v>
      </c>
      <c r="K3">
        <v>0.45</v>
      </c>
      <c r="L3">
        <v>0.59799999999999998</v>
      </c>
      <c r="M3">
        <v>0.52249999999999996</v>
      </c>
    </row>
    <row r="4" spans="1:13" x14ac:dyDescent="0.3">
      <c r="A4" s="17" t="s">
        <v>267</v>
      </c>
      <c r="B4">
        <v>0.59075</v>
      </c>
      <c r="C4">
        <v>0.58749999999999991</v>
      </c>
      <c r="D4">
        <v>0.57599999999999996</v>
      </c>
      <c r="E4">
        <v>0.55725000000000002</v>
      </c>
      <c r="F4">
        <v>0.41349999999999998</v>
      </c>
      <c r="G4">
        <v>0.50249999999999995</v>
      </c>
      <c r="H4">
        <v>0.5475000000000001</v>
      </c>
      <c r="I4">
        <v>0.58474999999999999</v>
      </c>
      <c r="J4">
        <v>0.45750000000000002</v>
      </c>
      <c r="K4">
        <v>0.41649999999999998</v>
      </c>
      <c r="L4">
        <v>0.55675000000000008</v>
      </c>
      <c r="M4">
        <v>0.44374999999999998</v>
      </c>
    </row>
    <row r="5" spans="1:13" x14ac:dyDescent="0.3">
      <c r="A5" s="17" t="s">
        <v>266</v>
      </c>
      <c r="B5">
        <v>0.255</v>
      </c>
      <c r="C5">
        <v>0.60399999999999998</v>
      </c>
      <c r="D5">
        <v>0.5475000000000001</v>
      </c>
      <c r="E5">
        <v>0.57624999999999993</v>
      </c>
      <c r="F5">
        <v>0.626</v>
      </c>
      <c r="G5">
        <v>0.63224999999999998</v>
      </c>
      <c r="H5">
        <v>0.60475000000000001</v>
      </c>
      <c r="I5">
        <v>0.65900000000000003</v>
      </c>
      <c r="J5">
        <v>0.48599999999999999</v>
      </c>
      <c r="K5">
        <v>0.50249999999999995</v>
      </c>
      <c r="L5">
        <v>0.55800000000000005</v>
      </c>
      <c r="M5">
        <v>0.52725</v>
      </c>
    </row>
    <row r="6" spans="1:13" x14ac:dyDescent="0.3">
      <c r="A6" s="17" t="s">
        <v>265</v>
      </c>
      <c r="B6">
        <v>0.34025</v>
      </c>
      <c r="C6">
        <v>0.51424999999999998</v>
      </c>
      <c r="D6">
        <v>0.63324999999999998</v>
      </c>
      <c r="E6">
        <v>0.58499999999999996</v>
      </c>
      <c r="F6">
        <v>0.61050000000000004</v>
      </c>
      <c r="G6">
        <v>0.60224999999999995</v>
      </c>
      <c r="H6">
        <v>0.60375000000000001</v>
      </c>
      <c r="I6">
        <v>0.58949999999999991</v>
      </c>
      <c r="J6">
        <v>0.57574999999999998</v>
      </c>
      <c r="K6">
        <v>0.46850000000000003</v>
      </c>
      <c r="L6">
        <v>0.52249999999999996</v>
      </c>
      <c r="M6">
        <v>0.51249999999999996</v>
      </c>
    </row>
    <row r="7" spans="1:13" x14ac:dyDescent="0.3">
      <c r="A7" s="17" t="s">
        <v>264</v>
      </c>
      <c r="B7">
        <v>0.47924999999999995</v>
      </c>
      <c r="C7">
        <v>0.51400000000000001</v>
      </c>
      <c r="D7">
        <v>0.60149999999999992</v>
      </c>
      <c r="E7">
        <v>0.91825000000000001</v>
      </c>
      <c r="F7">
        <v>0.81824999999999992</v>
      </c>
      <c r="G7">
        <v>0.70625000000000004</v>
      </c>
      <c r="H7">
        <v>0.51150000000000007</v>
      </c>
      <c r="I7">
        <v>0.65650000000000008</v>
      </c>
      <c r="J7">
        <v>0.63550000000000006</v>
      </c>
      <c r="K7">
        <v>0.38700000000000001</v>
      </c>
      <c r="L7">
        <v>0.78074999999999994</v>
      </c>
      <c r="M7">
        <v>0.84824999999999995</v>
      </c>
    </row>
    <row r="8" spans="1:13" x14ac:dyDescent="0.3">
      <c r="A8" s="17" t="s">
        <v>263</v>
      </c>
      <c r="B8">
        <v>0.78325000000000011</v>
      </c>
      <c r="C8">
        <v>0.83399999999999996</v>
      </c>
      <c r="D8">
        <v>0.85175000000000001</v>
      </c>
      <c r="E8">
        <v>1.1152500000000001</v>
      </c>
      <c r="F8">
        <v>1.0982499999999999</v>
      </c>
      <c r="G8">
        <v>1.056</v>
      </c>
      <c r="H8">
        <v>0.99924999999999997</v>
      </c>
      <c r="I8">
        <v>1.0074999999999998</v>
      </c>
      <c r="J8">
        <v>0.9767499999999999</v>
      </c>
      <c r="K8">
        <v>0.74524999999999997</v>
      </c>
      <c r="L8">
        <v>0.76624999999999999</v>
      </c>
      <c r="M8">
        <v>0.71199999999999997</v>
      </c>
    </row>
    <row r="9" spans="1:13" x14ac:dyDescent="0.3">
      <c r="A9" s="17" t="s">
        <v>262</v>
      </c>
      <c r="B9">
        <v>0.50849999999999995</v>
      </c>
      <c r="C9">
        <v>0.52</v>
      </c>
      <c r="D9">
        <v>0.53775000000000006</v>
      </c>
      <c r="E9">
        <v>0.29224999999999995</v>
      </c>
      <c r="F9">
        <v>0.27900000000000003</v>
      </c>
      <c r="G9">
        <v>0.28249999999999997</v>
      </c>
      <c r="H9">
        <v>0.16075</v>
      </c>
      <c r="I9">
        <v>0.159</v>
      </c>
      <c r="J9">
        <v>0.16275000000000001</v>
      </c>
      <c r="K9">
        <v>4.3249999999999997E-2</v>
      </c>
      <c r="L9">
        <v>4.3999999999999997E-2</v>
      </c>
      <c r="M9">
        <v>4.3249999999999997E-2</v>
      </c>
    </row>
    <row r="12" spans="1:13" x14ac:dyDescent="0.3">
      <c r="A12" t="s">
        <v>261</v>
      </c>
      <c r="B12" s="17">
        <v>0</v>
      </c>
      <c r="C12" s="17">
        <v>10</v>
      </c>
      <c r="D12" s="17">
        <v>20</v>
      </c>
      <c r="E12" s="17">
        <v>40</v>
      </c>
      <c r="F12" s="17">
        <v>60</v>
      </c>
      <c r="G12">
        <v>80</v>
      </c>
      <c r="H12">
        <v>100</v>
      </c>
      <c r="J12" s="17" t="s">
        <v>260</v>
      </c>
      <c r="K12" s="17">
        <v>84.673000000000002</v>
      </c>
    </row>
    <row r="13" spans="1:13" x14ac:dyDescent="0.3">
      <c r="A13" s="17" t="s">
        <v>259</v>
      </c>
      <c r="B13" s="17">
        <f>AVERAGE(K9:M9)</f>
        <v>4.3500000000000004E-2</v>
      </c>
      <c r="C13" s="17">
        <f>AVERAGE(H9:J9)</f>
        <v>0.16083333333333333</v>
      </c>
      <c r="D13" s="17">
        <f>AVERAGE(E9:G9)</f>
        <v>0.28458333333333335</v>
      </c>
      <c r="E13" s="17">
        <f>AVERAGE(B9:D9)</f>
        <v>0.52208333333333334</v>
      </c>
      <c r="F13" s="17">
        <f>AVERAGE(K8:M8)</f>
        <v>0.74116666666666653</v>
      </c>
      <c r="G13" s="17">
        <f>AVERAGE(H8:J8)</f>
        <v>0.99449999999999994</v>
      </c>
      <c r="H13" s="17">
        <f>AVERAGE(E8:G8)</f>
        <v>1.0898333333333332</v>
      </c>
      <c r="J13" s="17" t="s">
        <v>258</v>
      </c>
      <c r="K13" s="17">
        <v>-3.7614000000000001</v>
      </c>
    </row>
    <row r="19" spans="1:26" x14ac:dyDescent="0.3">
      <c r="A19" s="17" t="s">
        <v>257</v>
      </c>
      <c r="B19" s="19" t="s">
        <v>256</v>
      </c>
      <c r="C19" s="19" t="s">
        <v>255</v>
      </c>
      <c r="D19" s="19" t="s">
        <v>254</v>
      </c>
      <c r="E19" t="s">
        <v>253</v>
      </c>
      <c r="F19" s="19" t="s">
        <v>252</v>
      </c>
      <c r="G19" s="19" t="s">
        <v>251</v>
      </c>
      <c r="H19" s="19" t="s">
        <v>250</v>
      </c>
      <c r="I19" s="19" t="s">
        <v>249</v>
      </c>
      <c r="J19" t="s">
        <v>248</v>
      </c>
      <c r="K19" s="19" t="s">
        <v>247</v>
      </c>
      <c r="L19" s="19" t="s">
        <v>246</v>
      </c>
      <c r="M19" s="19" t="s">
        <v>245</v>
      </c>
      <c r="N19" s="19" t="s">
        <v>244</v>
      </c>
      <c r="O19" t="s">
        <v>243</v>
      </c>
      <c r="P19" s="19" t="s">
        <v>242</v>
      </c>
      <c r="Q19" s="19" t="s">
        <v>241</v>
      </c>
      <c r="R19" s="19" t="s">
        <v>240</v>
      </c>
      <c r="S19" s="19" t="s">
        <v>239</v>
      </c>
      <c r="T19" t="s">
        <v>238</v>
      </c>
      <c r="U19" s="19" t="s">
        <v>237</v>
      </c>
      <c r="V19" s="19" t="s">
        <v>236</v>
      </c>
      <c r="W19" s="19" t="s">
        <v>235</v>
      </c>
      <c r="X19" s="19" t="s">
        <v>234</v>
      </c>
      <c r="Y19" t="s">
        <v>233</v>
      </c>
      <c r="Z19" s="19" t="s">
        <v>232</v>
      </c>
    </row>
    <row r="20" spans="1:26" x14ac:dyDescent="0.3">
      <c r="A20" s="17" t="s">
        <v>231</v>
      </c>
      <c r="B20" s="19">
        <f>AVERAGE(B2:D2)</f>
        <v>0.59391666666666676</v>
      </c>
      <c r="C20" s="19">
        <f>AVERAGE(E2:G2)</f>
        <v>0.57166666666666666</v>
      </c>
      <c r="D20" s="19">
        <f>AVERAGE(H2:J2)</f>
        <v>0.5495000000000001</v>
      </c>
      <c r="E20" s="19">
        <f>AVERAGE(K2:M2)</f>
        <v>0.4398333333333333</v>
      </c>
      <c r="F20" s="19">
        <f>AVERAGE(B7:D7)</f>
        <v>0.5315833333333333</v>
      </c>
      <c r="G20" s="19">
        <f>AVERAGE(B3:D3)</f>
        <v>0.63083333333333336</v>
      </c>
      <c r="H20" s="19">
        <f>AVERAGE(E3:G3)</f>
        <v>0.63958333333333328</v>
      </c>
      <c r="I20" s="19">
        <f>AVERAGE(H3:J3)</f>
        <v>0.54599999999999993</v>
      </c>
      <c r="J20" s="19">
        <f>AVERAGE(K3:M3)</f>
        <v>0.52349999999999997</v>
      </c>
      <c r="K20" s="19">
        <f>AVERAGE(E7:G7)</f>
        <v>0.81425000000000003</v>
      </c>
      <c r="L20" s="19">
        <f>AVERAGE(B4:D4)</f>
        <v>0.58474999999999999</v>
      </c>
      <c r="M20" s="19">
        <f>AVERAGE(E4:G4)</f>
        <v>0.49108333333333332</v>
      </c>
      <c r="N20" s="19">
        <f>AVERAGE(H4:J4)</f>
        <v>0.5299166666666667</v>
      </c>
      <c r="O20" s="19">
        <f>AVERAGE(K4:M4)</f>
        <v>0.47233333333333333</v>
      </c>
      <c r="P20" s="19">
        <f>AVERAGE(H7:J7)</f>
        <v>0.60116666666666674</v>
      </c>
      <c r="Q20" s="19">
        <f>AVERAGE(B5:D5)</f>
        <v>0.46883333333333338</v>
      </c>
      <c r="R20" s="19">
        <f>AVERAGE(E5:G5)</f>
        <v>0.61149999999999993</v>
      </c>
      <c r="S20" s="19">
        <f>AVERAGE(H5:J5)</f>
        <v>0.58324999999999994</v>
      </c>
      <c r="T20" s="19">
        <f>AVERAGE(K5:M5)</f>
        <v>0.52925</v>
      </c>
      <c r="U20" s="19">
        <f>AVERAGE(K7:M7)</f>
        <v>0.67200000000000004</v>
      </c>
      <c r="V20" s="19">
        <f>AVERAGE(B6:D6)</f>
        <v>0.49591666666666673</v>
      </c>
      <c r="W20" s="19">
        <f>AVERAGE(E6:G6)</f>
        <v>0.59924999999999995</v>
      </c>
      <c r="X20" s="19">
        <f>AVERAGE(H6:J6)</f>
        <v>0.58966666666666667</v>
      </c>
      <c r="Y20" s="19">
        <f>AVERAGE(K6:M6)</f>
        <v>0.50116666666666665</v>
      </c>
      <c r="Z20" s="19">
        <f>AVERAGE(B8:D8)</f>
        <v>0.82300000000000006</v>
      </c>
    </row>
    <row r="21" spans="1:26" x14ac:dyDescent="0.3">
      <c r="A21" s="17" t="s">
        <v>230</v>
      </c>
      <c r="B21" s="18">
        <f>$K$12*B20+$K$13</f>
        <v>46.527305916666677</v>
      </c>
      <c r="C21" s="18">
        <f>$K$12*C20+$K$13</f>
        <v>44.643331666666668</v>
      </c>
      <c r="D21" s="18">
        <f>$K$12*D20+$K$13</f>
        <v>42.766413500000006</v>
      </c>
      <c r="E21" s="18">
        <f>$K$12*E20+$K$13</f>
        <v>33.48060783333333</v>
      </c>
      <c r="F21" s="18">
        <f>$K$12*F20+$K$13</f>
        <v>41.249355583333326</v>
      </c>
      <c r="G21" s="18">
        <f>$K$12*G20+$K$13</f>
        <v>49.653150833333335</v>
      </c>
      <c r="H21" s="18">
        <f>$K$12*H20+$K$13</f>
        <v>50.394039583333331</v>
      </c>
      <c r="I21" s="18">
        <f>$K$12*I20+$K$13</f>
        <v>42.470057999999995</v>
      </c>
      <c r="J21" s="18">
        <f>$K$12*J20+$K$13</f>
        <v>40.564915499999998</v>
      </c>
      <c r="K21" s="18">
        <f>$K$12*K20+$K$13</f>
        <v>65.183590250000009</v>
      </c>
      <c r="L21" s="18">
        <f>$K$12*L20+$K$13</f>
        <v>45.751136750000001</v>
      </c>
      <c r="M21" s="18">
        <f>$K$12*M20+$K$13</f>
        <v>37.820099083333332</v>
      </c>
      <c r="N21" s="18">
        <f>$K$12*N20+$K$13</f>
        <v>41.10823391666667</v>
      </c>
      <c r="O21" s="18">
        <f>$K$12*O20+$K$13</f>
        <v>36.232480333333335</v>
      </c>
      <c r="P21" s="18">
        <f>$K$12*P20+$K$13</f>
        <v>47.141185166666673</v>
      </c>
      <c r="Q21" s="18">
        <f>$K$12*Q20+$K$13</f>
        <v>35.936124833333338</v>
      </c>
      <c r="R21" s="18">
        <f>$K$12*R20+$K$13</f>
        <v>48.016139499999994</v>
      </c>
      <c r="S21" s="18">
        <f>$K$12*S20+$K$13</f>
        <v>45.624127249999994</v>
      </c>
      <c r="T21" s="18">
        <f>$K$12*T20+$K$13</f>
        <v>41.051785250000002</v>
      </c>
      <c r="U21" s="18">
        <f>$K$12*U20+$K$13</f>
        <v>53.138856000000004</v>
      </c>
      <c r="V21" s="18">
        <f>$K$12*V20+$K$13</f>
        <v>38.229351916666673</v>
      </c>
      <c r="W21" s="18">
        <f>$K$12*W20+$K$13</f>
        <v>46.978895249999994</v>
      </c>
      <c r="X21" s="18">
        <f>$K$12*X20+$K$13</f>
        <v>46.167445666666666</v>
      </c>
      <c r="Y21" s="18">
        <f>$K$12*Y20+$K$13</f>
        <v>38.673885166666665</v>
      </c>
      <c r="Z21" s="18">
        <f>$K$12*Z20+$K$13</f>
        <v>65.924479000000005</v>
      </c>
    </row>
    <row r="22" spans="1:26" x14ac:dyDescent="0.3">
      <c r="A22" s="17" t="s">
        <v>229</v>
      </c>
      <c r="B22" s="16">
        <f>B21*100/5</f>
        <v>930.54611833333342</v>
      </c>
      <c r="C22" s="16">
        <f>C21*100/5</f>
        <v>892.86663333333343</v>
      </c>
      <c r="D22" s="16">
        <f>D21*100/5</f>
        <v>855.3282700000002</v>
      </c>
      <c r="E22" s="16">
        <f>E21*100/5</f>
        <v>669.61215666666658</v>
      </c>
      <c r="F22" s="16">
        <f>F21*100/2</f>
        <v>2062.4677791666663</v>
      </c>
      <c r="G22" s="16">
        <f>G21*100/5</f>
        <v>993.06301666666673</v>
      </c>
      <c r="H22" s="16">
        <f>H21*100/5</f>
        <v>1007.8807916666667</v>
      </c>
      <c r="I22" s="16">
        <f>I21*100/5</f>
        <v>849.40115999999978</v>
      </c>
      <c r="J22" s="16">
        <f>J21*100/5</f>
        <v>811.2983099999999</v>
      </c>
      <c r="K22" s="16">
        <f>K21*100/2</f>
        <v>3259.1795125000003</v>
      </c>
      <c r="L22" s="16">
        <f>L21*100/5</f>
        <v>915.02273500000013</v>
      </c>
      <c r="M22" s="16">
        <f>M21*100/5</f>
        <v>756.40198166666664</v>
      </c>
      <c r="N22" s="16">
        <f>N21*100/5</f>
        <v>822.16467833333331</v>
      </c>
      <c r="O22" s="16">
        <f>O21*100/5</f>
        <v>724.64960666666661</v>
      </c>
      <c r="P22" s="16">
        <f>P21*100/2</f>
        <v>2357.0592583333337</v>
      </c>
      <c r="Q22" s="16">
        <f>Q21*100/5</f>
        <v>718.72249666666676</v>
      </c>
      <c r="R22" s="16">
        <f>R21*100/5</f>
        <v>960.32278999999983</v>
      </c>
      <c r="S22" s="16">
        <f>S21*100/5</f>
        <v>912.48254499999985</v>
      </c>
      <c r="T22" s="16">
        <f>T21*100/5</f>
        <v>821.03570500000001</v>
      </c>
      <c r="U22" s="16">
        <f>U21*100/2</f>
        <v>2656.9428000000003</v>
      </c>
      <c r="V22" s="16">
        <f>V21*100/5</f>
        <v>764.58703833333345</v>
      </c>
      <c r="W22" s="16">
        <f>W21*100/5</f>
        <v>939.57790499999987</v>
      </c>
      <c r="X22" s="16">
        <f>X21*100/5</f>
        <v>923.34891333333326</v>
      </c>
      <c r="Y22" s="16">
        <f>Y21*100/5</f>
        <v>773.47770333333324</v>
      </c>
      <c r="Z22" s="16">
        <f>Z21*100/2</f>
        <v>3296.2239500000001</v>
      </c>
    </row>
    <row r="23" spans="1:26" x14ac:dyDescent="0.3">
      <c r="A23" t="s">
        <v>228</v>
      </c>
      <c r="B23" s="6">
        <f>B22/180</f>
        <v>5.1697006574074083</v>
      </c>
      <c r="C23" s="6">
        <f>C22/180</f>
        <v>4.9603701851851856</v>
      </c>
      <c r="D23" s="6">
        <f>D22/180</f>
        <v>4.7518237222222233</v>
      </c>
      <c r="E23" s="6">
        <f>E22/180</f>
        <v>3.7200675370370364</v>
      </c>
      <c r="F23" s="6">
        <f>F22/180</f>
        <v>11.458154328703701</v>
      </c>
      <c r="G23" s="6">
        <f>G22/180</f>
        <v>5.5170167592592598</v>
      </c>
      <c r="H23" s="6">
        <f>H22/180</f>
        <v>5.5993377314814818</v>
      </c>
      <c r="I23" s="6">
        <f>I22/180</f>
        <v>4.7188953333333323</v>
      </c>
      <c r="J23" s="6">
        <f>J22/180</f>
        <v>4.507212833333333</v>
      </c>
      <c r="K23" s="6">
        <f>K22/180</f>
        <v>18.106552847222225</v>
      </c>
      <c r="L23" s="6">
        <f>L22/180</f>
        <v>5.0834596388888897</v>
      </c>
      <c r="M23" s="6">
        <f>M22/180</f>
        <v>4.2022332314814816</v>
      </c>
      <c r="N23" s="6">
        <f>N22/180</f>
        <v>4.5675815462962959</v>
      </c>
      <c r="O23" s="6">
        <f>O22/180</f>
        <v>4.0258311481481481</v>
      </c>
      <c r="P23" s="6">
        <f>P22/180</f>
        <v>13.094773657407409</v>
      </c>
      <c r="Q23" s="6">
        <f>Q22/180</f>
        <v>3.9929027592592599</v>
      </c>
      <c r="R23" s="6">
        <f>R22/180</f>
        <v>5.33512661111111</v>
      </c>
      <c r="S23" s="6">
        <f>S22/180</f>
        <v>5.0693474722222209</v>
      </c>
      <c r="T23" s="6">
        <f>T22/180</f>
        <v>4.5613094722222218</v>
      </c>
      <c r="U23" s="6">
        <f>U22/180</f>
        <v>14.760793333333336</v>
      </c>
      <c r="V23" s="6">
        <f>V22/180</f>
        <v>4.2477057685185189</v>
      </c>
      <c r="W23" s="6">
        <f>W22/180</f>
        <v>5.2198772499999997</v>
      </c>
      <c r="X23" s="6">
        <f>X22/180</f>
        <v>5.1297161851851847</v>
      </c>
      <c r="Y23" s="6">
        <f>Y22/180</f>
        <v>4.2970983518518517</v>
      </c>
      <c r="Z23" s="6">
        <f>Z22/180</f>
        <v>18.31235527777778</v>
      </c>
    </row>
    <row r="24" spans="1:26" x14ac:dyDescent="0.3"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x14ac:dyDescent="0.3">
      <c r="A25" s="17"/>
      <c r="C25" s="19"/>
      <c r="D25" s="19"/>
      <c r="E25" s="19"/>
      <c r="F25" s="19"/>
    </row>
    <row r="26" spans="1:26" x14ac:dyDescent="0.3">
      <c r="A26" t="s">
        <v>29</v>
      </c>
      <c r="B26" s="18" t="s">
        <v>227</v>
      </c>
      <c r="C26" s="18" t="s">
        <v>186</v>
      </c>
      <c r="D26" s="18" t="s">
        <v>187</v>
      </c>
      <c r="E26" s="18" t="s">
        <v>188</v>
      </c>
      <c r="F26" s="18"/>
    </row>
    <row r="27" spans="1:26" x14ac:dyDescent="0.3">
      <c r="A27" s="17">
        <v>0</v>
      </c>
      <c r="B27" s="2">
        <v>5.1697006574074083</v>
      </c>
      <c r="C27" s="20">
        <v>4.9603701851851856</v>
      </c>
      <c r="D27" s="20">
        <v>4.7518237222222197</v>
      </c>
      <c r="E27" s="20">
        <v>3.7200675370370364</v>
      </c>
      <c r="F27" s="16"/>
    </row>
    <row r="28" spans="1:26" x14ac:dyDescent="0.3">
      <c r="A28">
        <v>4</v>
      </c>
      <c r="B28" s="2">
        <v>5.5170167592592598</v>
      </c>
      <c r="C28" s="2">
        <v>5.5993377314814818</v>
      </c>
      <c r="D28" s="2">
        <v>4.7188953333333323</v>
      </c>
      <c r="E28" s="2">
        <v>4.507212833333333</v>
      </c>
      <c r="F28" s="4"/>
    </row>
    <row r="29" spans="1:26" x14ac:dyDescent="0.3">
      <c r="A29" s="17">
        <v>8</v>
      </c>
      <c r="B29" s="20">
        <v>5.0834596388888897</v>
      </c>
      <c r="C29" s="20">
        <v>4.2022332314814816</v>
      </c>
      <c r="D29" s="20">
        <v>4.5675815462962959</v>
      </c>
      <c r="E29" s="20">
        <v>4.0258311481481481</v>
      </c>
      <c r="F29" s="18"/>
    </row>
    <row r="30" spans="1:26" x14ac:dyDescent="0.3">
      <c r="A30">
        <v>12</v>
      </c>
      <c r="B30" s="20">
        <v>3.9929027592592599</v>
      </c>
      <c r="C30" s="20">
        <v>5.33512661111111</v>
      </c>
      <c r="D30" s="20">
        <v>5.0693474722222209</v>
      </c>
      <c r="E30" s="20">
        <v>4.5613094722222218</v>
      </c>
      <c r="F30" s="18"/>
    </row>
    <row r="31" spans="1:26" x14ac:dyDescent="0.3">
      <c r="A31">
        <v>24</v>
      </c>
      <c r="B31" s="20">
        <v>4.2477057685185189</v>
      </c>
      <c r="C31" s="20">
        <v>5.2198772499999997</v>
      </c>
      <c r="D31" s="20">
        <v>5.1297161851851847</v>
      </c>
      <c r="E31" s="20">
        <v>4.2970983518518517</v>
      </c>
      <c r="F31" s="18"/>
    </row>
    <row r="33" spans="1:6" x14ac:dyDescent="0.3">
      <c r="A33" t="s">
        <v>28</v>
      </c>
      <c r="B33" s="18" t="s">
        <v>227</v>
      </c>
      <c r="C33" s="18" t="s">
        <v>186</v>
      </c>
      <c r="D33" s="18" t="s">
        <v>187</v>
      </c>
      <c r="E33" s="18" t="s">
        <v>188</v>
      </c>
      <c r="F33" s="18"/>
    </row>
    <row r="34" spans="1:6" x14ac:dyDescent="0.3">
      <c r="A34">
        <v>0</v>
      </c>
      <c r="B34" s="16">
        <f>ABS($K$12*_xlfn.STDEV.P(B2:D2)+$K$13)*20/180</f>
        <v>3.565379903064593E-2</v>
      </c>
      <c r="C34" s="16">
        <f>ABS($K$12*_xlfn.STDEV.P(E2:G2)+$K$13)*20/180</f>
        <v>4.5276967803664393E-3</v>
      </c>
      <c r="D34" s="16">
        <f>ABS($K$12*_xlfn.STDEV.P(H2:J2)+$K$13)*20/180</f>
        <v>0.34856072779908737</v>
      </c>
      <c r="E34" s="16">
        <f>ABS($K$12*_xlfn.STDEV.P(K2:M2)+$K$13)*20/180</f>
        <v>0.22847866787645746</v>
      </c>
      <c r="F34" s="16"/>
    </row>
    <row r="35" spans="1:6" x14ac:dyDescent="0.3">
      <c r="A35">
        <v>4</v>
      </c>
      <c r="B35" s="16">
        <f>ABS($K$12*_xlfn.STDEV.P(B3:D3)+$K$13)*20/180</f>
        <v>0.11535781001233165</v>
      </c>
      <c r="C35" s="16">
        <f>ABS($K$12*_xlfn.STDEV.P(E3:G3)+$K$13)*20/180</f>
        <v>0.33806545697630419</v>
      </c>
      <c r="D35" s="16">
        <f>ABS($K$12*_xlfn.STDEV.P(H3:J3)+$K$13)*20/180</f>
        <v>0.33774016397536666</v>
      </c>
      <c r="E35" s="16">
        <f>ABS($K$12*_xlfn.STDEV.P(K3:M3)+$K$13)*20/180</f>
        <v>0.15055069390535328</v>
      </c>
      <c r="F35" s="4"/>
    </row>
    <row r="36" spans="1:6" x14ac:dyDescent="0.3">
      <c r="A36" s="17">
        <v>8</v>
      </c>
      <c r="B36" s="16">
        <f>ABS($K$12*_xlfn.STDEV.P(B4:D4)+$K$13)*20/180</f>
        <v>0.35840023153045292</v>
      </c>
      <c r="C36" s="16">
        <f>ABS($K$12*_xlfn.STDEV.P(E4:G4)+$K$13)*20/180</f>
        <v>0.13938752201135746</v>
      </c>
      <c r="D36" s="16">
        <f>ABS($K$12*_xlfn.STDEV.P(H4:J4)+$K$13)*20/180</f>
        <v>8.4617213403168925E-2</v>
      </c>
      <c r="E36" s="16">
        <f>ABS($K$12*_xlfn.STDEV.P(K4:M4)+$K$13)*20/180</f>
        <v>0.1533216590738318</v>
      </c>
      <c r="F36" s="18"/>
    </row>
    <row r="37" spans="1:6" x14ac:dyDescent="0.3">
      <c r="A37">
        <v>12</v>
      </c>
      <c r="B37" s="16">
        <f>ABS($K$12*_xlfn.STDEV.P(B5:D5)+$K$13)*20/180</f>
        <v>1.0210583711979522</v>
      </c>
      <c r="C37" s="16">
        <f>ABS($K$12*_xlfn.STDEV.P(E5:G5)+$K$13)*20/180</f>
        <v>0.18220585461508598</v>
      </c>
      <c r="D37" s="16">
        <f>ABS($K$12*_xlfn.STDEV.P(H5:J5)+$K$13)*20/180</f>
        <v>0.26175250514761372</v>
      </c>
      <c r="E37" s="16">
        <f>ABS($K$12*_xlfn.STDEV.P(K5:M5)+$K$13)*20/180</f>
        <v>0.2043515975325019</v>
      </c>
      <c r="F37" s="18"/>
    </row>
    <row r="38" spans="1:6" x14ac:dyDescent="0.3">
      <c r="A38">
        <v>24</v>
      </c>
      <c r="B38" s="16">
        <f>ABS($K$12*_xlfn.STDEV.P(B6:D6)+$K$13)*20/180</f>
        <v>0.71402400287239709</v>
      </c>
      <c r="C38" s="16">
        <f>ABS($K$12*_xlfn.STDEV.P(E6:G6)+$K$13)*20/180</f>
        <v>0.31797907074592008</v>
      </c>
      <c r="D38" s="16">
        <f>ABS($K$12*_xlfn.STDEV.P(H6:J6)+$K$13)*20/180</f>
        <v>0.31038395016869197</v>
      </c>
      <c r="E38" s="16">
        <f>ABS($K$12*_xlfn.STDEV.P(K6:M6)+$K$13)*20/180</f>
        <v>0.19724900101666887</v>
      </c>
      <c r="F38" s="18"/>
    </row>
    <row r="39" spans="1:6" x14ac:dyDescent="0.3">
      <c r="A39" s="17"/>
      <c r="B39" s="19"/>
      <c r="C39" s="19"/>
      <c r="D39" s="19"/>
      <c r="F39" s="19"/>
    </row>
    <row r="40" spans="1:6" x14ac:dyDescent="0.3">
      <c r="A40" s="17"/>
      <c r="B40" s="19"/>
      <c r="C40" s="19"/>
      <c r="D40" s="19"/>
      <c r="E40" s="19"/>
      <c r="F40" s="19"/>
    </row>
    <row r="41" spans="1:6" x14ac:dyDescent="0.3">
      <c r="A41" s="17"/>
      <c r="B41" s="18"/>
      <c r="C41" s="18"/>
      <c r="D41" s="18"/>
      <c r="E41" s="18"/>
      <c r="F41" s="18"/>
    </row>
    <row r="42" spans="1:6" x14ac:dyDescent="0.3">
      <c r="A42" s="17"/>
      <c r="B42" s="16"/>
      <c r="C42" s="16"/>
      <c r="D42" s="16"/>
      <c r="E42" s="16"/>
      <c r="F42" s="16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ED999-0A2C-4AB5-A5C7-E0EA5EC826D0}">
  <dimension ref="A1:M6"/>
  <sheetViews>
    <sheetView workbookViewId="0">
      <selection activeCell="A2" sqref="A2"/>
    </sheetView>
  </sheetViews>
  <sheetFormatPr defaultRowHeight="14.4" x14ac:dyDescent="0.3"/>
  <cols>
    <col min="2" max="2" width="11.33203125" customWidth="1"/>
    <col min="5" max="5" width="13" customWidth="1"/>
  </cols>
  <sheetData>
    <row r="1" spans="1:13" x14ac:dyDescent="0.3">
      <c r="A1" t="s">
        <v>7</v>
      </c>
      <c r="B1" t="s">
        <v>10</v>
      </c>
      <c r="C1" t="s">
        <v>186</v>
      </c>
      <c r="D1" t="s">
        <v>187</v>
      </c>
      <c r="E1" t="s">
        <v>188</v>
      </c>
      <c r="F1" t="s">
        <v>217</v>
      </c>
      <c r="H1" t="s">
        <v>16</v>
      </c>
      <c r="I1" t="s">
        <v>10</v>
      </c>
      <c r="J1" t="s">
        <v>186</v>
      </c>
      <c r="K1" t="s">
        <v>187</v>
      </c>
      <c r="L1" t="s">
        <v>188</v>
      </c>
      <c r="M1" t="s">
        <v>217</v>
      </c>
    </row>
    <row r="2" spans="1:13" x14ac:dyDescent="0.3">
      <c r="A2" t="s">
        <v>218</v>
      </c>
      <c r="B2">
        <v>7.71</v>
      </c>
      <c r="C2">
        <v>7.81</v>
      </c>
      <c r="D2">
        <v>7.77</v>
      </c>
      <c r="E2">
        <v>7.81</v>
      </c>
      <c r="F2">
        <v>7.79</v>
      </c>
      <c r="H2" t="s">
        <v>218</v>
      </c>
      <c r="I2">
        <v>8.4</v>
      </c>
    </row>
    <row r="3" spans="1:13" x14ac:dyDescent="0.3">
      <c r="A3" t="s">
        <v>219</v>
      </c>
      <c r="B3">
        <v>7.5</v>
      </c>
      <c r="C3">
        <v>7.6</v>
      </c>
      <c r="D3">
        <v>7.72</v>
      </c>
      <c r="E3">
        <v>7.59</v>
      </c>
      <c r="F3">
        <v>7.58</v>
      </c>
      <c r="H3" t="s">
        <v>220</v>
      </c>
      <c r="I3">
        <v>7.93</v>
      </c>
      <c r="J3">
        <v>7.81</v>
      </c>
      <c r="K3">
        <v>7.81</v>
      </c>
      <c r="L3">
        <v>7.85</v>
      </c>
      <c r="M3">
        <v>7.81</v>
      </c>
    </row>
    <row r="4" spans="1:13" x14ac:dyDescent="0.3">
      <c r="A4" t="s">
        <v>221</v>
      </c>
      <c r="B4">
        <v>7.58</v>
      </c>
      <c r="C4">
        <v>7.52</v>
      </c>
      <c r="D4">
        <v>7.64</v>
      </c>
      <c r="E4">
        <v>7.49</v>
      </c>
      <c r="F4">
        <v>7.56</v>
      </c>
      <c r="H4" t="s">
        <v>222</v>
      </c>
      <c r="I4">
        <v>7.87</v>
      </c>
      <c r="J4">
        <v>7.88</v>
      </c>
      <c r="K4">
        <v>7.85</v>
      </c>
      <c r="L4">
        <v>7.86</v>
      </c>
      <c r="M4">
        <v>7.91</v>
      </c>
    </row>
    <row r="5" spans="1:13" x14ac:dyDescent="0.3">
      <c r="A5" t="s">
        <v>223</v>
      </c>
      <c r="B5">
        <v>7.89</v>
      </c>
      <c r="C5">
        <v>7.76</v>
      </c>
      <c r="D5">
        <v>7.81</v>
      </c>
      <c r="E5">
        <v>7.76</v>
      </c>
      <c r="F5">
        <v>7.82</v>
      </c>
      <c r="H5" t="s">
        <v>224</v>
      </c>
      <c r="I5">
        <v>7.74</v>
      </c>
      <c r="J5">
        <v>7.81</v>
      </c>
      <c r="K5">
        <v>7.81</v>
      </c>
      <c r="L5">
        <v>7.81</v>
      </c>
      <c r="M5">
        <v>7.76</v>
      </c>
    </row>
    <row r="6" spans="1:13" x14ac:dyDescent="0.3">
      <c r="A6" t="s">
        <v>225</v>
      </c>
      <c r="B6">
        <v>7.75</v>
      </c>
      <c r="C6">
        <v>7.7</v>
      </c>
      <c r="D6">
        <v>7.73</v>
      </c>
      <c r="E6">
        <v>7.69</v>
      </c>
      <c r="F6">
        <v>7.8</v>
      </c>
      <c r="H6" t="s">
        <v>226</v>
      </c>
      <c r="I6">
        <v>7.63</v>
      </c>
      <c r="J6">
        <v>7.69</v>
      </c>
      <c r="K6">
        <v>7.75</v>
      </c>
      <c r="L6">
        <v>7.63</v>
      </c>
      <c r="M6">
        <v>7.64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576AD-0640-4831-AA54-155D49BBE38E}">
  <dimension ref="A1:G25"/>
  <sheetViews>
    <sheetView workbookViewId="0">
      <selection activeCell="F23" sqref="F23"/>
    </sheetView>
  </sheetViews>
  <sheetFormatPr defaultRowHeight="14.4" x14ac:dyDescent="0.3"/>
  <sheetData>
    <row r="1" spans="1:7" x14ac:dyDescent="0.3">
      <c r="B1" t="s">
        <v>293</v>
      </c>
      <c r="C1" t="s">
        <v>57</v>
      </c>
      <c r="D1" t="s">
        <v>292</v>
      </c>
    </row>
    <row r="2" spans="1:7" x14ac:dyDescent="0.3">
      <c r="A2" t="s">
        <v>291</v>
      </c>
      <c r="B2">
        <v>14.298999999999999</v>
      </c>
      <c r="C2">
        <v>37960</v>
      </c>
      <c r="D2">
        <v>100</v>
      </c>
    </row>
    <row r="3" spans="1:7" x14ac:dyDescent="0.3">
      <c r="A3" t="s">
        <v>290</v>
      </c>
      <c r="B3">
        <v>12.992000000000001</v>
      </c>
      <c r="C3">
        <v>134989</v>
      </c>
      <c r="D3">
        <v>100</v>
      </c>
    </row>
    <row r="4" spans="1:7" x14ac:dyDescent="0.3">
      <c r="A4" t="s">
        <v>289</v>
      </c>
      <c r="B4">
        <v>12.738</v>
      </c>
      <c r="C4">
        <v>195438</v>
      </c>
      <c r="D4">
        <v>100</v>
      </c>
    </row>
    <row r="5" spans="1:7" x14ac:dyDescent="0.3">
      <c r="A5" t="s">
        <v>288</v>
      </c>
      <c r="B5">
        <v>12.497999999999999</v>
      </c>
      <c r="C5">
        <v>368527</v>
      </c>
      <c r="D5">
        <v>100</v>
      </c>
    </row>
    <row r="6" spans="1:7" x14ac:dyDescent="0.3">
      <c r="A6" t="s">
        <v>287</v>
      </c>
      <c r="B6">
        <v>12.243</v>
      </c>
      <c r="C6">
        <v>695511</v>
      </c>
      <c r="D6">
        <v>100</v>
      </c>
    </row>
    <row r="7" spans="1:7" x14ac:dyDescent="0.3">
      <c r="A7" t="s">
        <v>286</v>
      </c>
      <c r="B7">
        <v>15.054</v>
      </c>
      <c r="C7">
        <v>25625</v>
      </c>
      <c r="D7">
        <v>100</v>
      </c>
    </row>
    <row r="8" spans="1:7" x14ac:dyDescent="0.3">
      <c r="A8" t="s">
        <v>285</v>
      </c>
      <c r="B8">
        <v>14.628</v>
      </c>
      <c r="C8">
        <v>114913</v>
      </c>
      <c r="D8">
        <v>100</v>
      </c>
    </row>
    <row r="9" spans="1:7" x14ac:dyDescent="0.3">
      <c r="A9" t="s">
        <v>284</v>
      </c>
      <c r="B9">
        <v>14.483000000000001</v>
      </c>
      <c r="C9">
        <v>205708</v>
      </c>
      <c r="D9">
        <v>100</v>
      </c>
    </row>
    <row r="10" spans="1:7" x14ac:dyDescent="0.3">
      <c r="A10" t="s">
        <v>283</v>
      </c>
      <c r="B10">
        <v>14.323</v>
      </c>
      <c r="C10">
        <v>405954</v>
      </c>
      <c r="D10">
        <v>100</v>
      </c>
    </row>
    <row r="11" spans="1:7" x14ac:dyDescent="0.3">
      <c r="A11" t="s">
        <v>282</v>
      </c>
      <c r="B11">
        <v>14.236000000000001</v>
      </c>
      <c r="C11">
        <v>561686</v>
      </c>
      <c r="D11">
        <v>100</v>
      </c>
    </row>
    <row r="12" spans="1:7" x14ac:dyDescent="0.3">
      <c r="A12" t="s">
        <v>281</v>
      </c>
      <c r="B12">
        <v>13.004</v>
      </c>
      <c r="C12">
        <v>9419</v>
      </c>
      <c r="D12">
        <v>0.78</v>
      </c>
      <c r="F12" t="s">
        <v>280</v>
      </c>
      <c r="G12">
        <v>9419</v>
      </c>
    </row>
    <row r="13" spans="1:7" x14ac:dyDescent="0.3">
      <c r="B13">
        <v>13.904999999999999</v>
      </c>
      <c r="C13">
        <v>1198066</v>
      </c>
      <c r="D13">
        <v>99.22</v>
      </c>
      <c r="F13" t="s">
        <v>279</v>
      </c>
      <c r="G13">
        <v>5228</v>
      </c>
    </row>
    <row r="14" spans="1:7" x14ac:dyDescent="0.3">
      <c r="A14" t="s">
        <v>278</v>
      </c>
      <c r="B14">
        <v>12.327</v>
      </c>
      <c r="C14">
        <v>31318</v>
      </c>
      <c r="D14">
        <v>8.2750000000000004</v>
      </c>
      <c r="F14" t="s">
        <v>277</v>
      </c>
      <c r="G14">
        <v>31318</v>
      </c>
    </row>
    <row r="15" spans="1:7" x14ac:dyDescent="0.3">
      <c r="B15">
        <v>14.209</v>
      </c>
      <c r="C15">
        <v>347142</v>
      </c>
      <c r="D15">
        <v>91.724999999999994</v>
      </c>
      <c r="F15" t="s">
        <v>276</v>
      </c>
      <c r="G15">
        <v>119272</v>
      </c>
    </row>
    <row r="16" spans="1:7" x14ac:dyDescent="0.3">
      <c r="A16" t="s">
        <v>275</v>
      </c>
      <c r="B16">
        <v>13.31</v>
      </c>
      <c r="C16">
        <v>5228</v>
      </c>
      <c r="D16">
        <v>1.512</v>
      </c>
    </row>
    <row r="17" spans="1:4" x14ac:dyDescent="0.3">
      <c r="B17">
        <v>14.226000000000001</v>
      </c>
      <c r="C17">
        <v>340517</v>
      </c>
      <c r="D17">
        <v>98.488</v>
      </c>
    </row>
    <row r="18" spans="1:4" x14ac:dyDescent="0.3">
      <c r="A18" t="s">
        <v>274</v>
      </c>
      <c r="B18">
        <v>12.114000000000001</v>
      </c>
      <c r="C18">
        <v>119272</v>
      </c>
      <c r="D18">
        <v>15.579000000000001</v>
      </c>
    </row>
    <row r="19" spans="1:4" x14ac:dyDescent="0.3">
      <c r="B19">
        <v>14.095000000000001</v>
      </c>
      <c r="C19">
        <v>646300</v>
      </c>
      <c r="D19">
        <v>84.421000000000006</v>
      </c>
    </row>
    <row r="20" spans="1:4" x14ac:dyDescent="0.3">
      <c r="A20" t="s">
        <v>273</v>
      </c>
      <c r="B20">
        <v>13.417</v>
      </c>
      <c r="C20">
        <v>4067</v>
      </c>
      <c r="D20">
        <v>1.653</v>
      </c>
    </row>
    <row r="21" spans="1:4" x14ac:dyDescent="0.3">
      <c r="B21">
        <v>14.351000000000001</v>
      </c>
      <c r="C21">
        <v>241952</v>
      </c>
      <c r="D21">
        <v>98.346999999999994</v>
      </c>
    </row>
    <row r="22" spans="1:4" x14ac:dyDescent="0.3">
      <c r="A22" t="s">
        <v>272</v>
      </c>
      <c r="B22">
        <v>12.323</v>
      </c>
      <c r="C22">
        <v>9357</v>
      </c>
      <c r="D22">
        <v>1.327</v>
      </c>
    </row>
    <row r="23" spans="1:4" x14ac:dyDescent="0.3">
      <c r="B23">
        <v>14.118</v>
      </c>
      <c r="C23">
        <v>695764</v>
      </c>
      <c r="D23">
        <v>98.673000000000002</v>
      </c>
    </row>
    <row r="24" spans="1:4" x14ac:dyDescent="0.3">
      <c r="A24" t="s">
        <v>271</v>
      </c>
      <c r="B24">
        <v>13.58</v>
      </c>
      <c r="C24">
        <v>3655839</v>
      </c>
      <c r="D24">
        <v>100</v>
      </c>
    </row>
    <row r="25" spans="1:4" x14ac:dyDescent="0.3">
      <c r="A25" t="s">
        <v>270</v>
      </c>
      <c r="B25">
        <v>14.009</v>
      </c>
      <c r="C25">
        <v>1230252</v>
      </c>
      <c r="D25">
        <v>100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5FF7E-C133-4A14-AA07-AA2048D26E4E}">
  <dimension ref="A1:V36"/>
  <sheetViews>
    <sheetView workbookViewId="0">
      <selection activeCell="G19" sqref="G19"/>
    </sheetView>
  </sheetViews>
  <sheetFormatPr defaultRowHeight="14.4" x14ac:dyDescent="0.3"/>
  <cols>
    <col min="1" max="1" width="13.88671875" customWidth="1"/>
    <col min="2" max="2" width="12" bestFit="1" customWidth="1"/>
    <col min="4" max="4" width="12.21875" customWidth="1"/>
    <col min="13" max="13" width="10.5546875" bestFit="1" customWidth="1"/>
  </cols>
  <sheetData>
    <row r="1" spans="1:22" ht="28.8" x14ac:dyDescent="0.3">
      <c r="A1" s="25" t="s">
        <v>372</v>
      </c>
      <c r="B1" s="25" t="s">
        <v>371</v>
      </c>
      <c r="C1" s="25" t="s">
        <v>370</v>
      </c>
      <c r="D1" s="25" t="s">
        <v>369</v>
      </c>
      <c r="E1" s="25" t="s">
        <v>187</v>
      </c>
      <c r="F1" s="25" t="s">
        <v>187</v>
      </c>
      <c r="G1" s="25" t="s">
        <v>187</v>
      </c>
      <c r="H1" s="25" t="s">
        <v>187</v>
      </c>
      <c r="I1" s="25" t="s">
        <v>187</v>
      </c>
      <c r="J1" s="25" t="s">
        <v>368</v>
      </c>
      <c r="K1" s="25" t="s">
        <v>368</v>
      </c>
      <c r="L1" s="25" t="s">
        <v>368</v>
      </c>
      <c r="M1" s="25" t="s">
        <v>368</v>
      </c>
      <c r="N1" s="25" t="s">
        <v>368</v>
      </c>
      <c r="O1" s="25" t="s">
        <v>367</v>
      </c>
      <c r="P1" s="25" t="s">
        <v>367</v>
      </c>
      <c r="Q1" s="25" t="s">
        <v>367</v>
      </c>
      <c r="R1" s="25" t="s">
        <v>367</v>
      </c>
      <c r="S1" s="25" t="s">
        <v>366</v>
      </c>
      <c r="T1" s="25" t="s">
        <v>366</v>
      </c>
      <c r="U1" s="25" t="s">
        <v>366</v>
      </c>
      <c r="V1" s="25" t="s">
        <v>366</v>
      </c>
    </row>
    <row r="2" spans="1:22" x14ac:dyDescent="0.3">
      <c r="A2" s="27" t="s">
        <v>365</v>
      </c>
      <c r="B2" s="25"/>
      <c r="C2" s="25"/>
      <c r="D2" s="26" t="s">
        <v>364</v>
      </c>
      <c r="E2" s="25">
        <v>10</v>
      </c>
      <c r="F2" s="25">
        <v>1</v>
      </c>
      <c r="G2" s="25">
        <v>0.1</v>
      </c>
      <c r="H2" s="25">
        <v>0.01</v>
      </c>
      <c r="I2" s="25">
        <v>1E-3</v>
      </c>
      <c r="J2" s="25">
        <v>10</v>
      </c>
      <c r="K2" s="25">
        <v>1</v>
      </c>
      <c r="L2" s="25">
        <v>0.1</v>
      </c>
      <c r="M2" s="25">
        <v>0.01</v>
      </c>
      <c r="N2" s="25">
        <v>1E-3</v>
      </c>
      <c r="O2" s="25">
        <v>1</v>
      </c>
      <c r="P2" s="25">
        <v>0.1</v>
      </c>
      <c r="Q2" s="25">
        <v>0.01</v>
      </c>
      <c r="R2" s="25">
        <v>1E-3</v>
      </c>
      <c r="S2" s="25">
        <v>1</v>
      </c>
      <c r="T2" s="25">
        <v>0.1</v>
      </c>
      <c r="U2" s="25">
        <v>0.01</v>
      </c>
      <c r="V2" s="25">
        <v>1E-3</v>
      </c>
    </row>
    <row r="3" spans="1:22" x14ac:dyDescent="0.3">
      <c r="A3" s="24">
        <v>0</v>
      </c>
      <c r="B3" s="23">
        <f>IFERROR(AVERAGE([3]Cleaned!B3:C3),0)</f>
        <v>890</v>
      </c>
      <c r="C3" s="23">
        <f>IFERROR(AVERAGE([3]Cleaned!F3:G3),0)</f>
        <v>1032.5</v>
      </c>
      <c r="D3" s="23">
        <f>IFERROR(AVERAGE([3]Cleaned!D3:E3),0)</f>
        <v>941.5</v>
      </c>
      <c r="E3" s="23">
        <f>IFERROR(AVERAGE([3]Cleaned!H3:I3),0)</f>
        <v>910.5</v>
      </c>
      <c r="F3" s="23">
        <f>IFERROR(AVERAGE([3]Cleaned!J3:K3),0)</f>
        <v>1090</v>
      </c>
      <c r="G3" s="23">
        <f>IFERROR(AVERAGE([3]Cleaned!L3:M3),0)</f>
        <v>1054.5</v>
      </c>
      <c r="H3" s="23">
        <f>IFERROR(AVERAGE([3]Cleaned!N3:O3),0)</f>
        <v>1100.5</v>
      </c>
      <c r="I3" s="23">
        <f>IFERROR(AVERAGE([3]Cleaned!P3:Q3),0)</f>
        <v>1394</v>
      </c>
      <c r="J3" s="23">
        <f>IFERROR(AVERAGE([3]Cleaned!R3:S3),0)</f>
        <v>1115</v>
      </c>
      <c r="K3" s="23">
        <f>IFERROR(AVERAGE([3]Cleaned!T3:U3),0)</f>
        <v>1100</v>
      </c>
      <c r="L3" s="23">
        <f>IFERROR(AVERAGE([3]Cleaned!V3:W3),0)</f>
        <v>1183.5</v>
      </c>
      <c r="M3" s="23">
        <f>IFERROR(AVERAGE([3]Cleaned!X3:Y3),0)</f>
        <v>1161</v>
      </c>
      <c r="N3" s="23">
        <f>IFERROR(AVERAGE([3]Cleaned!Z3:AA3),0)</f>
        <v>1105</v>
      </c>
      <c r="O3" s="23">
        <f>IFERROR(AVERAGE([3]Cleaned!AB3:AC3),0)</f>
        <v>1159.5</v>
      </c>
      <c r="P3" s="23">
        <f>IFERROR(AVERAGE([3]Cleaned!AD3:AE3),0)</f>
        <v>1282.5</v>
      </c>
      <c r="Q3" s="23">
        <f>IFERROR(AVERAGE([3]Cleaned!AF3:AG3),0)</f>
        <v>1361.5</v>
      </c>
      <c r="R3" s="23">
        <f>IFERROR(AVERAGE([3]Cleaned!AH3:AI3),0)</f>
        <v>1374.5</v>
      </c>
      <c r="S3" s="23">
        <f>IFERROR(AVERAGE([3]Cleaned!AJ3:AK3),0)</f>
        <v>1198</v>
      </c>
      <c r="T3" s="23">
        <f>IFERROR(AVERAGE([3]Cleaned!AL3:AM3),0)</f>
        <v>1329.5</v>
      </c>
      <c r="U3" s="23">
        <f>IFERROR(AVERAGE([3]Cleaned!AN3:AO3),0)</f>
        <v>1459.5</v>
      </c>
      <c r="V3" s="23">
        <f>IFERROR(AVERAGE([3]Cleaned!AP3:AQ3),0)</f>
        <v>1448.5</v>
      </c>
    </row>
    <row r="4" spans="1:22" x14ac:dyDescent="0.3">
      <c r="A4" s="24">
        <v>1.3888888888888889E-3</v>
      </c>
      <c r="B4" s="23">
        <f>IFERROR(AVERAGE([3]Cleaned!B4:C4),0)</f>
        <v>924.5</v>
      </c>
      <c r="C4" s="23">
        <f>IFERROR(AVERAGE([3]Cleaned!F4:G4),0)</f>
        <v>1081.5</v>
      </c>
      <c r="D4" s="23">
        <f>IFERROR(AVERAGE([3]Cleaned!D4:E4),0)</f>
        <v>1072.5</v>
      </c>
      <c r="E4" s="23">
        <f>IFERROR(AVERAGE([3]Cleaned!H4:I4),0)</f>
        <v>1055.5</v>
      </c>
      <c r="F4" s="23">
        <f>IFERROR(AVERAGE([3]Cleaned!J4:K4),0)</f>
        <v>1285</v>
      </c>
      <c r="G4" s="23">
        <f>IFERROR(AVERAGE([3]Cleaned!L4:M4),0)</f>
        <v>1278</v>
      </c>
      <c r="H4" s="23">
        <f>IFERROR(AVERAGE([3]Cleaned!N4:O4),0)</f>
        <v>1445.5</v>
      </c>
      <c r="I4" s="23">
        <f>IFERROR(AVERAGE([3]Cleaned!P4:Q4),0)</f>
        <v>1725</v>
      </c>
      <c r="J4" s="23">
        <f>IFERROR(AVERAGE([3]Cleaned!R4:S4),0)</f>
        <v>1315.5</v>
      </c>
      <c r="K4" s="23">
        <f>IFERROR(AVERAGE([3]Cleaned!T4:U4),0)</f>
        <v>1345.5</v>
      </c>
      <c r="L4" s="23">
        <f>IFERROR(AVERAGE([3]Cleaned!V4:W4),0)</f>
        <v>1488.5</v>
      </c>
      <c r="M4" s="23">
        <f>IFERROR(AVERAGE([3]Cleaned!X4:Y4),0)</f>
        <v>1557</v>
      </c>
      <c r="N4" s="23">
        <f>IFERROR(AVERAGE([3]Cleaned!Z4:AA4),0)</f>
        <v>1487</v>
      </c>
      <c r="O4" s="23">
        <f>IFERROR(AVERAGE([3]Cleaned!AB4:AC4),0)</f>
        <v>1477</v>
      </c>
      <c r="P4" s="23">
        <f>IFERROR(AVERAGE([3]Cleaned!AD4:AE4),0)</f>
        <v>1692</v>
      </c>
      <c r="Q4" s="23">
        <f>IFERROR(AVERAGE([3]Cleaned!AF4:AG4),0)</f>
        <v>1826</v>
      </c>
      <c r="R4" s="23">
        <f>IFERROR(AVERAGE([3]Cleaned!AH4:AI4),0)</f>
        <v>1852</v>
      </c>
      <c r="S4" s="23">
        <f>IFERROR(AVERAGE([3]Cleaned!AJ4:AK4),0)</f>
        <v>1590</v>
      </c>
      <c r="T4" s="23">
        <f>IFERROR(AVERAGE([3]Cleaned!AL4:AM4),0)</f>
        <v>1773.5</v>
      </c>
      <c r="U4" s="23">
        <f>IFERROR(AVERAGE([3]Cleaned!AN4:AO4),0)</f>
        <v>1962</v>
      </c>
      <c r="V4" s="23">
        <f>IFERROR(AVERAGE([3]Cleaned!AP4:AQ4),0)</f>
        <v>1954</v>
      </c>
    </row>
    <row r="5" spans="1:22" x14ac:dyDescent="0.3">
      <c r="A5" s="24">
        <v>2.7777777777777779E-3</v>
      </c>
      <c r="B5" s="23">
        <f>IFERROR(AVERAGE([3]Cleaned!B5:C5),0)</f>
        <v>1016.5</v>
      </c>
      <c r="C5" s="23">
        <f>IFERROR(AVERAGE([3]Cleaned!F5:G5),0)</f>
        <v>1073.5</v>
      </c>
      <c r="D5" s="23">
        <f>IFERROR(AVERAGE([3]Cleaned!D5:E5),0)</f>
        <v>1183.5</v>
      </c>
      <c r="E5" s="23">
        <f>IFERROR(AVERAGE([3]Cleaned!H5:I5),0)</f>
        <v>1205</v>
      </c>
      <c r="F5" s="23">
        <f>IFERROR(AVERAGE([3]Cleaned!J5:K5),0)</f>
        <v>1480</v>
      </c>
      <c r="G5" s="23">
        <f>IFERROR(AVERAGE([3]Cleaned!L5:M5),0)</f>
        <v>1520</v>
      </c>
      <c r="H5" s="23">
        <f>IFERROR(AVERAGE([3]Cleaned!N5:O5),0)</f>
        <v>1947</v>
      </c>
      <c r="I5" s="23">
        <f>IFERROR(AVERAGE([3]Cleaned!P5:Q5),0)</f>
        <v>2323</v>
      </c>
      <c r="J5" s="23">
        <f>IFERROR(AVERAGE([3]Cleaned!R5:S5),0)</f>
        <v>1521.5</v>
      </c>
      <c r="K5" s="23">
        <f>IFERROR(AVERAGE([3]Cleaned!T5:U5),0)</f>
        <v>1608.5</v>
      </c>
      <c r="L5" s="23">
        <f>IFERROR(AVERAGE([3]Cleaned!V5:W5),0)</f>
        <v>1872.5</v>
      </c>
      <c r="M5" s="23">
        <f>IFERROR(AVERAGE([3]Cleaned!X5:Y5),0)</f>
        <v>2137.5</v>
      </c>
      <c r="N5" s="23">
        <f>IFERROR(AVERAGE([3]Cleaned!Z5:AA5),0)</f>
        <v>2043</v>
      </c>
      <c r="O5" s="23">
        <f>IFERROR(AVERAGE([3]Cleaned!AB5:AC5),0)</f>
        <v>1888.5</v>
      </c>
      <c r="P5" s="23">
        <f>IFERROR(AVERAGE([3]Cleaned!AD5:AE5),0)</f>
        <v>2256.5</v>
      </c>
      <c r="Q5" s="23">
        <f>IFERROR(AVERAGE([3]Cleaned!AF5:AG5),0)</f>
        <v>2480.5</v>
      </c>
      <c r="R5" s="23">
        <f>IFERROR(AVERAGE([3]Cleaned!AH5:AI5),0)</f>
        <v>2549</v>
      </c>
      <c r="S5" s="23">
        <f>IFERROR(AVERAGE([3]Cleaned!AJ5:AK5),0)</f>
        <v>2145.5</v>
      </c>
      <c r="T5" s="23">
        <f>IFERROR(AVERAGE([3]Cleaned!AL5:AM5),0)</f>
        <v>2341.5</v>
      </c>
      <c r="U5" s="23">
        <f>IFERROR(AVERAGE([3]Cleaned!AN5:AO5),0)</f>
        <v>2691.5</v>
      </c>
      <c r="V5" s="23">
        <f>IFERROR(AVERAGE([3]Cleaned!AP5:AQ5),0)</f>
        <v>2698.5</v>
      </c>
    </row>
    <row r="6" spans="1:22" x14ac:dyDescent="0.3">
      <c r="A6" s="24">
        <v>4.1666666666666666E-3</v>
      </c>
      <c r="B6" s="23">
        <f>IFERROR(AVERAGE([3]Cleaned!B6:C6),0)</f>
        <v>1156</v>
      </c>
      <c r="C6" s="23">
        <f>IFERROR(AVERAGE([3]Cleaned!F6:G6),0)</f>
        <v>1063.5</v>
      </c>
      <c r="D6" s="23">
        <f>IFERROR(AVERAGE([3]Cleaned!D6:E6),0)</f>
        <v>1301.5</v>
      </c>
      <c r="E6" s="23">
        <f>IFERROR(AVERAGE([3]Cleaned!H6:I6),0)</f>
        <v>1368</v>
      </c>
      <c r="F6" s="23">
        <f>IFERROR(AVERAGE([3]Cleaned!J6:K6),0)</f>
        <v>1691.5</v>
      </c>
      <c r="G6" s="23">
        <f>IFERROR(AVERAGE([3]Cleaned!L6:M6),0)</f>
        <v>1801</v>
      </c>
      <c r="H6" s="23">
        <f>IFERROR(AVERAGE([3]Cleaned!N6:O6),0)</f>
        <v>2623</v>
      </c>
      <c r="I6" s="23">
        <f>IFERROR(AVERAGE([3]Cleaned!P6:Q6),0)</f>
        <v>3164.5</v>
      </c>
      <c r="J6" s="23">
        <f>IFERROR(AVERAGE([3]Cleaned!R6:S6),0)</f>
        <v>1716</v>
      </c>
      <c r="K6" s="23">
        <f>IFERROR(AVERAGE([3]Cleaned!T6:U6),0)</f>
        <v>1902.5</v>
      </c>
      <c r="L6" s="23">
        <f>IFERROR(AVERAGE([3]Cleaned!V6:W6),0)</f>
        <v>2344.5</v>
      </c>
      <c r="M6" s="23">
        <f>IFERROR(AVERAGE([3]Cleaned!X6:Y6),0)</f>
        <v>2907.5</v>
      </c>
      <c r="N6" s="23">
        <f>IFERROR(AVERAGE([3]Cleaned!Z6:AA6),0)</f>
        <v>2805.5</v>
      </c>
      <c r="O6" s="23">
        <f>IFERROR(AVERAGE([3]Cleaned!AB6:AC6),0)</f>
        <v>2389.5</v>
      </c>
      <c r="P6" s="23">
        <f>IFERROR(AVERAGE([3]Cleaned!AD6:AE6),0)</f>
        <v>2953</v>
      </c>
      <c r="Q6" s="23">
        <f>IFERROR(AVERAGE([3]Cleaned!AF6:AG6),0)</f>
        <v>3337</v>
      </c>
      <c r="R6" s="23">
        <f>IFERROR(AVERAGE([3]Cleaned!AH6:AI6),0)</f>
        <v>3461.5</v>
      </c>
      <c r="S6" s="23">
        <f>IFERROR(AVERAGE([3]Cleaned!AJ6:AK6),0)</f>
        <v>2858.5</v>
      </c>
      <c r="T6" s="23">
        <f>IFERROR(AVERAGE([3]Cleaned!AL6:AM6),0)</f>
        <v>3125</v>
      </c>
      <c r="U6" s="23">
        <f>IFERROR(AVERAGE([3]Cleaned!AN6:AO6),0)</f>
        <v>3653.5</v>
      </c>
      <c r="V6" s="23">
        <f>IFERROR(AVERAGE([3]Cleaned!AP6:AQ6),0)</f>
        <v>3685.5</v>
      </c>
    </row>
    <row r="7" spans="1:22" x14ac:dyDescent="0.3">
      <c r="A7" s="24">
        <v>5.5555555555555558E-3</v>
      </c>
      <c r="B7" s="23">
        <f>IFERROR(AVERAGE([3]Cleaned!B7:C7),0)</f>
        <v>1347</v>
      </c>
      <c r="C7" s="23">
        <f>IFERROR(AVERAGE([3]Cleaned!F7:G7),0)</f>
        <v>1072.5</v>
      </c>
      <c r="D7" s="23">
        <f>IFERROR(AVERAGE([3]Cleaned!D7:E7),0)</f>
        <v>1426.5</v>
      </c>
      <c r="E7" s="23">
        <f>IFERROR(AVERAGE([3]Cleaned!H7:I7),0)</f>
        <v>1537.5</v>
      </c>
      <c r="F7" s="23">
        <f>IFERROR(AVERAGE([3]Cleaned!J7:K7),0)</f>
        <v>1920.5</v>
      </c>
      <c r="G7" s="23">
        <f>IFERROR(AVERAGE([3]Cleaned!L7:M7),0)</f>
        <v>2127</v>
      </c>
      <c r="H7" s="23">
        <f>IFERROR(AVERAGE([3]Cleaned!N7:O7),0)</f>
        <v>3474.5</v>
      </c>
      <c r="I7" s="23">
        <f>IFERROR(AVERAGE([3]Cleaned!P7:Q7),0)</f>
        <v>4024.5</v>
      </c>
      <c r="J7" s="23">
        <f>IFERROR(AVERAGE([3]Cleaned!R7:S7),0)</f>
        <v>1942.5</v>
      </c>
      <c r="K7" s="23">
        <f>IFERROR(AVERAGE([3]Cleaned!T7:U7),0)</f>
        <v>2225.5</v>
      </c>
      <c r="L7" s="23">
        <f>IFERROR(AVERAGE([3]Cleaned!V7:W7),0)</f>
        <v>2904.5</v>
      </c>
      <c r="M7" s="23">
        <f>IFERROR(AVERAGE([3]Cleaned!X7:Y7),0)</f>
        <v>3857</v>
      </c>
      <c r="N7" s="23">
        <f>IFERROR(AVERAGE([3]Cleaned!Z7:AA7),0)</f>
        <v>3735.5</v>
      </c>
      <c r="O7" s="23">
        <f>IFERROR(AVERAGE([3]Cleaned!AB7:AC7),0)</f>
        <v>2964</v>
      </c>
      <c r="P7" s="23">
        <f>IFERROR(AVERAGE([3]Cleaned!AD7:AE7),0)</f>
        <v>3704</v>
      </c>
      <c r="Q7" s="23">
        <f>IFERROR(AVERAGE([3]Cleaned!AF7:AG7),0)</f>
        <v>4365</v>
      </c>
      <c r="R7" s="23">
        <f>IFERROR(AVERAGE([3]Cleaned!AH7:AI7),0)</f>
        <v>4577</v>
      </c>
      <c r="S7" s="23">
        <f>IFERROR(AVERAGE([3]Cleaned!AJ7:AK7),0)</f>
        <v>3701</v>
      </c>
      <c r="T7" s="23">
        <f>IFERROR(AVERAGE([3]Cleaned!AL7:AM7),0)</f>
        <v>4061.5</v>
      </c>
      <c r="U7" s="23">
        <f>IFERROR(AVERAGE([3]Cleaned!AN7:AO7),0)</f>
        <v>4796</v>
      </c>
      <c r="V7" s="23">
        <f>IFERROR(AVERAGE([3]Cleaned!AP7:AQ7),0)</f>
        <v>4886.5</v>
      </c>
    </row>
    <row r="8" spans="1:22" x14ac:dyDescent="0.3">
      <c r="A8" s="24">
        <v>6.9444444444444441E-3</v>
      </c>
      <c r="B8" s="23">
        <f>IFERROR(AVERAGE([3]Cleaned!B8:C8),0)</f>
        <v>1600</v>
      </c>
      <c r="C8" s="23">
        <f>IFERROR(AVERAGE([3]Cleaned!F8:G8),0)</f>
        <v>1133</v>
      </c>
      <c r="D8" s="23">
        <f>IFERROR(AVERAGE([3]Cleaned!D8:E8),0)</f>
        <v>1548.5</v>
      </c>
      <c r="E8" s="23">
        <f>IFERROR(AVERAGE([3]Cleaned!H8:I8),0)</f>
        <v>1703</v>
      </c>
      <c r="F8" s="23">
        <f>IFERROR(AVERAGE([3]Cleaned!J8:K8),0)</f>
        <v>2159</v>
      </c>
      <c r="G8" s="23">
        <f>IFERROR(AVERAGE([3]Cleaned!L8:M8),0)</f>
        <v>2493.5</v>
      </c>
      <c r="H8" s="23">
        <f>IFERROR(AVERAGE([3]Cleaned!N8:O8),0)</f>
        <v>4462</v>
      </c>
      <c r="I8" s="23">
        <f>IFERROR(AVERAGE([3]Cleaned!P8:Q8),0)</f>
        <v>5202.5</v>
      </c>
      <c r="J8" s="23">
        <f>IFERROR(AVERAGE([3]Cleaned!R8:S8),0)</f>
        <v>2147.5</v>
      </c>
      <c r="K8" s="23">
        <f>IFERROR(AVERAGE([3]Cleaned!T8:U8),0)</f>
        <v>2572</v>
      </c>
      <c r="L8" s="23">
        <f>IFERROR(AVERAGE([3]Cleaned!V8:W8),0)</f>
        <v>3558.5</v>
      </c>
      <c r="M8" s="23">
        <f>IFERROR(AVERAGE([3]Cleaned!X8:Y8),0)</f>
        <v>4949.5</v>
      </c>
      <c r="N8" s="23">
        <f>IFERROR(AVERAGE([3]Cleaned!Z8:AA8),0)</f>
        <v>4810.5</v>
      </c>
      <c r="O8" s="23">
        <f>IFERROR(AVERAGE([3]Cleaned!AB8:AC8),0)</f>
        <v>3590</v>
      </c>
      <c r="P8" s="23">
        <f>IFERROR(AVERAGE([3]Cleaned!AD8:AE8),0)</f>
        <v>4594</v>
      </c>
      <c r="Q8" s="23">
        <f>IFERROR(AVERAGE([3]Cleaned!AF8:AG8),0)</f>
        <v>5539.5</v>
      </c>
      <c r="R8" s="23">
        <f>IFERROR(AVERAGE([3]Cleaned!AH8:AI8),0)</f>
        <v>5839.5</v>
      </c>
      <c r="S8" s="23">
        <f>IFERROR(AVERAGE([3]Cleaned!AJ8:AK8),0)</f>
        <v>4630</v>
      </c>
      <c r="T8" s="23">
        <f>IFERROR(AVERAGE([3]Cleaned!AL8:AM8),0)</f>
        <v>5124.5</v>
      </c>
      <c r="U8" s="23">
        <f>IFERROR(AVERAGE([3]Cleaned!AN8:AO8),0)</f>
        <v>6074.5</v>
      </c>
      <c r="V8" s="23">
        <f>IFERROR(AVERAGE([3]Cleaned!AP8:AQ8),0)</f>
        <v>6242</v>
      </c>
    </row>
    <row r="9" spans="1:22" x14ac:dyDescent="0.3">
      <c r="A9" s="24">
        <v>8.3333333333333332E-3</v>
      </c>
      <c r="B9" s="23">
        <f>IFERROR(AVERAGE([3]Cleaned!B9:C9),0)</f>
        <v>1906</v>
      </c>
      <c r="C9" s="23">
        <f>IFERROR(AVERAGE([3]Cleaned!F9:G9),0)</f>
        <v>1178.5</v>
      </c>
      <c r="D9" s="23">
        <f>IFERROR(AVERAGE([3]Cleaned!D9:E9),0)</f>
        <v>1668.5</v>
      </c>
      <c r="E9" s="23">
        <f>IFERROR(AVERAGE([3]Cleaned!H9:I9),0)</f>
        <v>1863</v>
      </c>
      <c r="F9" s="23">
        <f>IFERROR(AVERAGE([3]Cleaned!J9:K9),0)</f>
        <v>2400.5</v>
      </c>
      <c r="G9" s="23">
        <f>IFERROR(AVERAGE([3]Cleaned!L9:M9),0)</f>
        <v>2891.5</v>
      </c>
      <c r="H9" s="23">
        <f>IFERROR(AVERAGE([3]Cleaned!N9:O9),0)</f>
        <v>5537.5</v>
      </c>
      <c r="I9" s="23">
        <f>IFERROR(AVERAGE([3]Cleaned!P9:Q9),0)</f>
        <v>6520</v>
      </c>
      <c r="J9" s="23">
        <f>IFERROR(AVERAGE([3]Cleaned!R9:S9),0)</f>
        <v>2373</v>
      </c>
      <c r="K9" s="23">
        <f>IFERROR(AVERAGE([3]Cleaned!T9:U9),0)</f>
        <v>2941.5</v>
      </c>
      <c r="L9" s="23">
        <f>IFERROR(AVERAGE([3]Cleaned!V9:W9),0)</f>
        <v>4274.5</v>
      </c>
      <c r="M9" s="23">
        <f>IFERROR(AVERAGE([3]Cleaned!X9:Y9),0)</f>
        <v>6133.5</v>
      </c>
      <c r="N9" s="23">
        <f>IFERROR(AVERAGE([3]Cleaned!Z9:AA9),0)</f>
        <v>5962</v>
      </c>
      <c r="O9" s="23">
        <f>IFERROR(AVERAGE([3]Cleaned!AB9:AC9),0)</f>
        <v>4253.5</v>
      </c>
      <c r="P9" s="23">
        <f>IFERROR(AVERAGE([3]Cleaned!AD9:AE9),0)</f>
        <v>5575</v>
      </c>
      <c r="Q9" s="23">
        <f>IFERROR(AVERAGE([3]Cleaned!AF9:AG9),0)</f>
        <v>6799</v>
      </c>
      <c r="R9" s="23">
        <f>IFERROR(AVERAGE([3]Cleaned!AH9:AI9),0)</f>
        <v>7208</v>
      </c>
      <c r="S9" s="23">
        <f>IFERROR(AVERAGE([3]Cleaned!AJ9:AK9),0)</f>
        <v>5642.5</v>
      </c>
      <c r="T9" s="23">
        <f>IFERROR(AVERAGE([3]Cleaned!AL9:AM9),0)</f>
        <v>6264.5</v>
      </c>
      <c r="U9" s="23">
        <f>IFERROR(AVERAGE([3]Cleaned!AN9:AO9),0)</f>
        <v>7316</v>
      </c>
      <c r="V9" s="23">
        <f>IFERROR(AVERAGE([3]Cleaned!AP9:AQ9),0)</f>
        <v>7668</v>
      </c>
    </row>
    <row r="10" spans="1:22" x14ac:dyDescent="0.3">
      <c r="A10" s="24">
        <v>9.7222222222222224E-3</v>
      </c>
      <c r="B10" s="23">
        <f>IFERROR(AVERAGE([3]Cleaned!B10:C10),0)</f>
        <v>2259</v>
      </c>
      <c r="C10" s="23">
        <f>IFERROR(AVERAGE([3]Cleaned!F10:G10),0)</f>
        <v>1205.5</v>
      </c>
      <c r="D10" s="23">
        <f>IFERROR(AVERAGE([3]Cleaned!D10:E10),0)</f>
        <v>1785</v>
      </c>
      <c r="E10" s="23">
        <f>IFERROR(AVERAGE([3]Cleaned!H10:I10),0)</f>
        <v>2022.5</v>
      </c>
      <c r="F10" s="23">
        <f>IFERROR(AVERAGE([3]Cleaned!J10:K10),0)</f>
        <v>2643.5</v>
      </c>
      <c r="G10" s="23">
        <f>IFERROR(AVERAGE([3]Cleaned!L10:M10),0)</f>
        <v>3319</v>
      </c>
      <c r="H10" s="23">
        <f>IFERROR(AVERAGE([3]Cleaned!N10:O10),0)</f>
        <v>6676.5</v>
      </c>
      <c r="I10" s="23">
        <f>IFERROR(AVERAGE([3]Cleaned!P10:Q10),0)</f>
        <v>7646</v>
      </c>
      <c r="J10" s="23">
        <f>IFERROR(AVERAGE([3]Cleaned!R10:S10),0)</f>
        <v>2601.5</v>
      </c>
      <c r="K10" s="23">
        <f>IFERROR(AVERAGE([3]Cleaned!T10:U10),0)</f>
        <v>3323</v>
      </c>
      <c r="L10" s="23">
        <f>IFERROR(AVERAGE([3]Cleaned!V10:W10),0)</f>
        <v>5039</v>
      </c>
      <c r="M10" s="23">
        <f>IFERROR(AVERAGE([3]Cleaned!X10:Y10),0)</f>
        <v>7373.5</v>
      </c>
      <c r="N10" s="23">
        <f>IFERROR(AVERAGE([3]Cleaned!Z10:AA10),0)</f>
        <v>7159.5</v>
      </c>
      <c r="O10" s="23">
        <f>IFERROR(AVERAGE([3]Cleaned!AB10:AC10),0)</f>
        <v>4957.5</v>
      </c>
      <c r="P10" s="23">
        <f>IFERROR(AVERAGE([3]Cleaned!AD10:AE10),0)</f>
        <v>6590.5</v>
      </c>
      <c r="Q10" s="23">
        <f>IFERROR(AVERAGE([3]Cleaned!AF10:AG10),0)</f>
        <v>8140.5</v>
      </c>
      <c r="R10" s="23">
        <f>IFERROR(AVERAGE([3]Cleaned!AH10:AI10),0)</f>
        <v>8649.5</v>
      </c>
      <c r="S10" s="23">
        <f>IFERROR(AVERAGE([3]Cleaned!AJ10:AK10),0)</f>
        <v>6699</v>
      </c>
      <c r="T10" s="23">
        <f>IFERROR(AVERAGE([3]Cleaned!AL10:AM10),0)</f>
        <v>7455.5</v>
      </c>
      <c r="U10" s="23">
        <f>IFERROR(AVERAGE([3]Cleaned!AN10:AO10),0)</f>
        <v>8590.5</v>
      </c>
      <c r="V10" s="23">
        <f>IFERROR(AVERAGE([3]Cleaned!AP10:AQ10),0)</f>
        <v>9182</v>
      </c>
    </row>
    <row r="11" spans="1:22" x14ac:dyDescent="0.3">
      <c r="A11" s="24">
        <v>1.1111111111111112E-2</v>
      </c>
      <c r="B11" s="23">
        <f>IFERROR(AVERAGE([3]Cleaned!B11:C11),0)</f>
        <v>2654</v>
      </c>
      <c r="C11" s="23">
        <f>IFERROR(AVERAGE([3]Cleaned!F11:G11),0)</f>
        <v>1216.5</v>
      </c>
      <c r="D11" s="23">
        <f>IFERROR(AVERAGE([3]Cleaned!D11:E11),0)</f>
        <v>1894.5</v>
      </c>
      <c r="E11" s="23">
        <f>IFERROR(AVERAGE([3]Cleaned!H11:I11),0)</f>
        <v>2169.5</v>
      </c>
      <c r="F11" s="23">
        <f>IFERROR(AVERAGE([3]Cleaned!J11:K11),0)</f>
        <v>2889</v>
      </c>
      <c r="G11" s="23">
        <f>IFERROR(AVERAGE([3]Cleaned!L11:M11),0)</f>
        <v>3768.5</v>
      </c>
      <c r="H11" s="23">
        <f>IFERROR(AVERAGE([3]Cleaned!N11:O11),0)</f>
        <v>7847.5</v>
      </c>
      <c r="I11" s="23">
        <f>IFERROR(AVERAGE([3]Cleaned!P11:Q11),0)</f>
        <v>9022</v>
      </c>
      <c r="J11" s="23">
        <f>IFERROR(AVERAGE([3]Cleaned!R11:S11),0)</f>
        <v>2803.5</v>
      </c>
      <c r="K11" s="23">
        <f>IFERROR(AVERAGE([3]Cleaned!T11:U11),0)</f>
        <v>3718</v>
      </c>
      <c r="L11" s="23">
        <f>IFERROR(AVERAGE([3]Cleaned!V11:W11),0)</f>
        <v>5718.5</v>
      </c>
      <c r="M11" s="23">
        <f>IFERROR(AVERAGE([3]Cleaned!X11:Y11),0)</f>
        <v>8640</v>
      </c>
      <c r="N11" s="23">
        <f>IFERROR(AVERAGE([3]Cleaned!Z11:AA11),0)</f>
        <v>8363</v>
      </c>
      <c r="O11" s="23">
        <f>IFERROR(AVERAGE([3]Cleaned!AB11:AC11),0)</f>
        <v>5656</v>
      </c>
      <c r="P11" s="23">
        <f>IFERROR(AVERAGE([3]Cleaned!AD11:AE11),0)</f>
        <v>7644.5</v>
      </c>
      <c r="Q11" s="23">
        <f>IFERROR(AVERAGE([3]Cleaned!AF11:AG11),0)</f>
        <v>9495.5</v>
      </c>
      <c r="R11" s="23">
        <f>IFERROR(AVERAGE([3]Cleaned!AH11:AI11),0)</f>
        <v>10089</v>
      </c>
      <c r="S11" s="23">
        <f>IFERROR(AVERAGE([3]Cleaned!AJ11:AK11),0)</f>
        <v>7765.5</v>
      </c>
      <c r="T11" s="23">
        <f>IFERROR(AVERAGE([3]Cleaned!AL11:AM11),0)</f>
        <v>8656.5</v>
      </c>
      <c r="U11" s="23">
        <f>IFERROR(AVERAGE([3]Cleaned!AN11:AO11),0)</f>
        <v>9936.5</v>
      </c>
      <c r="V11" s="23">
        <f>IFERROR(AVERAGE([3]Cleaned!AP11:AQ11),0)</f>
        <v>10661</v>
      </c>
    </row>
    <row r="12" spans="1:22" x14ac:dyDescent="0.3">
      <c r="A12" s="24">
        <v>1.2499999999999999E-2</v>
      </c>
      <c r="B12" s="23">
        <f>IFERROR(AVERAGE([3]Cleaned!B12:C12),0)</f>
        <v>3080.5</v>
      </c>
      <c r="C12" s="23">
        <f>IFERROR(AVERAGE([3]Cleaned!F12:G12),0)</f>
        <v>1224.5</v>
      </c>
      <c r="D12" s="23">
        <f>IFERROR(AVERAGE([3]Cleaned!D12:E12),0)</f>
        <v>1995</v>
      </c>
      <c r="E12" s="23">
        <f>IFERROR(AVERAGE([3]Cleaned!H12:I12),0)</f>
        <v>2316</v>
      </c>
      <c r="F12" s="23">
        <f>IFERROR(AVERAGE([3]Cleaned!J12:K12),0)</f>
        <v>3131</v>
      </c>
      <c r="G12" s="23">
        <f>IFERROR(AVERAGE([3]Cleaned!L12:M12),0)</f>
        <v>4223</v>
      </c>
      <c r="H12" s="23">
        <f>IFERROR(AVERAGE([3]Cleaned!N12:O12),0)</f>
        <v>9019.5</v>
      </c>
      <c r="I12" s="23">
        <f>IFERROR(AVERAGE([3]Cleaned!P12:Q12),0)</f>
        <v>10246.5</v>
      </c>
      <c r="J12" s="23">
        <f>IFERROR(AVERAGE([3]Cleaned!R12:S12),0)</f>
        <v>2994.5</v>
      </c>
      <c r="K12" s="23">
        <f>IFERROR(AVERAGE([3]Cleaned!T12:U12),0)</f>
        <v>4122</v>
      </c>
      <c r="L12" s="23">
        <f>IFERROR(AVERAGE([3]Cleaned!V12:W12),0)</f>
        <v>6519.5</v>
      </c>
      <c r="M12" s="23">
        <f>IFERROR(AVERAGE([3]Cleaned!X12:Y12),0)</f>
        <v>9868</v>
      </c>
      <c r="N12" s="23">
        <f>IFERROR(AVERAGE([3]Cleaned!Z12:AA12),0)</f>
        <v>9549.5</v>
      </c>
      <c r="O12" s="23">
        <f>IFERROR(AVERAGE([3]Cleaned!AB12:AC12),0)</f>
        <v>6357.5</v>
      </c>
      <c r="P12" s="23">
        <f>IFERROR(AVERAGE([3]Cleaned!AD12:AE12),0)</f>
        <v>8707.5</v>
      </c>
      <c r="Q12" s="23">
        <f>IFERROR(AVERAGE([3]Cleaned!AF12:AG12),0)</f>
        <v>10821</v>
      </c>
      <c r="R12" s="23">
        <f>IFERROR(AVERAGE([3]Cleaned!AH12:AI12),0)</f>
        <v>11498.5</v>
      </c>
      <c r="S12" s="23">
        <f>IFERROR(AVERAGE([3]Cleaned!AJ12:AK12),0)</f>
        <v>8817</v>
      </c>
      <c r="T12" s="23">
        <f>IFERROR(AVERAGE([3]Cleaned!AL12:AM12),0)</f>
        <v>9864.5</v>
      </c>
      <c r="U12" s="23">
        <f>IFERROR(AVERAGE([3]Cleaned!AN12:AO12),0)</f>
        <v>11274.5</v>
      </c>
      <c r="V12" s="23">
        <f>IFERROR(AVERAGE([3]Cleaned!AP12:AQ12),0)</f>
        <v>12047</v>
      </c>
    </row>
    <row r="13" spans="1:22" x14ac:dyDescent="0.3">
      <c r="A13" s="24">
        <v>1.3888888888888888E-2</v>
      </c>
      <c r="B13" s="23">
        <f>IFERROR(AVERAGE([3]Cleaned!B13:C13),0)</f>
        <v>3538.5</v>
      </c>
      <c r="C13" s="23">
        <f>IFERROR(AVERAGE([3]Cleaned!F13:G13),0)</f>
        <v>1224.5</v>
      </c>
      <c r="D13" s="23">
        <f>IFERROR(AVERAGE([3]Cleaned!D13:E13),0)</f>
        <v>2098.5</v>
      </c>
      <c r="E13" s="23">
        <f>IFERROR(AVERAGE([3]Cleaned!H13:I13),0)</f>
        <v>2453.5</v>
      </c>
      <c r="F13" s="23">
        <f>IFERROR(AVERAGE([3]Cleaned!J13:K13),0)</f>
        <v>3374</v>
      </c>
      <c r="G13" s="23">
        <f>IFERROR(AVERAGE([3]Cleaned!L13:M13),0)</f>
        <v>4699.5</v>
      </c>
      <c r="H13" s="23">
        <f>IFERROR(AVERAGE([3]Cleaned!N13:O13),0)</f>
        <v>10178.5</v>
      </c>
      <c r="I13" s="23">
        <f>IFERROR(AVERAGE([3]Cleaned!P13:Q13),0)</f>
        <v>11693</v>
      </c>
      <c r="J13" s="23">
        <f>IFERROR(AVERAGE([3]Cleaned!R13:S13),0)</f>
        <v>3199</v>
      </c>
      <c r="K13" s="23">
        <f>IFERROR(AVERAGE([3]Cleaned!T13:U13),0)</f>
        <v>4523.5</v>
      </c>
      <c r="L13" s="23">
        <f>IFERROR(AVERAGE([3]Cleaned!V13:W13),0)</f>
        <v>7337</v>
      </c>
      <c r="M13" s="23">
        <f>IFERROR(AVERAGE([3]Cleaned!X13:Y13),0)</f>
        <v>11083.5</v>
      </c>
      <c r="N13" s="23">
        <f>IFERROR(AVERAGE([3]Cleaned!Z13:AA13),0)</f>
        <v>10707.5</v>
      </c>
      <c r="O13" s="23">
        <f>IFERROR(AVERAGE([3]Cleaned!AB13:AC13),0)</f>
        <v>7058</v>
      </c>
      <c r="P13" s="23">
        <f>IFERROR(AVERAGE([3]Cleaned!AD13:AE13),0)</f>
        <v>9777</v>
      </c>
      <c r="Q13" s="23">
        <f>IFERROR(AVERAGE([3]Cleaned!AF13:AG13),0)</f>
        <v>12137.5</v>
      </c>
      <c r="R13" s="23">
        <f>IFERROR(AVERAGE([3]Cleaned!AH13:AI13),0)</f>
        <v>12844</v>
      </c>
      <c r="S13" s="23">
        <f>IFERROR(AVERAGE([3]Cleaned!AJ13:AK13),0)</f>
        <v>9877</v>
      </c>
      <c r="T13" s="23">
        <f>IFERROR(AVERAGE([3]Cleaned!AL13:AM13),0)</f>
        <v>11065</v>
      </c>
      <c r="U13" s="23">
        <f>IFERROR(AVERAGE([3]Cleaned!AN13:AO13),0)</f>
        <v>12594</v>
      </c>
      <c r="V13" s="23">
        <f>IFERROR(AVERAGE([3]Cleaned!AP13:AQ13),0)</f>
        <v>13093.5</v>
      </c>
    </row>
    <row r="14" spans="1:22" x14ac:dyDescent="0.3">
      <c r="A14" s="24">
        <v>1.5277777777777777E-2</v>
      </c>
      <c r="B14" s="23">
        <f>IFERROR(AVERAGE([3]Cleaned!B14:C14),0)</f>
        <v>4022.5</v>
      </c>
      <c r="C14" s="23">
        <f>IFERROR(AVERAGE([3]Cleaned!F14:G14),0)</f>
        <v>1223.5</v>
      </c>
      <c r="D14" s="23">
        <f>IFERROR(AVERAGE([3]Cleaned!D14:E14),0)</f>
        <v>2190.5</v>
      </c>
      <c r="E14" s="23">
        <f>IFERROR(AVERAGE([3]Cleaned!H14:I14),0)</f>
        <v>2585</v>
      </c>
      <c r="F14" s="23">
        <f>IFERROR(AVERAGE([3]Cleaned!J14:K14),0)</f>
        <v>3613</v>
      </c>
      <c r="G14" s="23">
        <f>IFERROR(AVERAGE([3]Cleaned!L14:M14),0)</f>
        <v>5182.5</v>
      </c>
      <c r="H14" s="23">
        <f>IFERROR(AVERAGE([3]Cleaned!N14:O14),0)</f>
        <v>11306.5</v>
      </c>
      <c r="I14" s="23">
        <f>IFERROR(AVERAGE([3]Cleaned!P14:Q14),0)</f>
        <v>12724</v>
      </c>
      <c r="J14" s="23">
        <f>IFERROR(AVERAGE([3]Cleaned!R14:S14),0)</f>
        <v>3383</v>
      </c>
      <c r="K14" s="23">
        <f>IFERROR(AVERAGE([3]Cleaned!T14:U14),0)</f>
        <v>4930.5</v>
      </c>
      <c r="L14" s="23">
        <f>IFERROR(AVERAGE([3]Cleaned!V14:W14),0)</f>
        <v>8130</v>
      </c>
      <c r="M14" s="23">
        <f>IFERROR(AVERAGE([3]Cleaned!X14:Y14),0)</f>
        <v>12255.5</v>
      </c>
      <c r="N14" s="23">
        <f>IFERROR(AVERAGE([3]Cleaned!Z14:AA14),0)</f>
        <v>11810.5</v>
      </c>
      <c r="O14" s="23">
        <f>IFERROR(AVERAGE([3]Cleaned!AB14:AC14),0)</f>
        <v>7753.5</v>
      </c>
      <c r="P14" s="23">
        <f>IFERROR(AVERAGE([3]Cleaned!AD14:AE14),0)</f>
        <v>10823.5</v>
      </c>
      <c r="Q14" s="23">
        <f>IFERROR(AVERAGE([3]Cleaned!AF14:AG14),0)</f>
        <v>13349</v>
      </c>
      <c r="R14" s="23">
        <f>IFERROR(AVERAGE([3]Cleaned!AH14:AI14),0)</f>
        <v>14045</v>
      </c>
      <c r="S14" s="23">
        <f>IFERROR(AVERAGE([3]Cleaned!AJ14:AK14),0)</f>
        <v>10914</v>
      </c>
      <c r="T14" s="23">
        <f>IFERROR(AVERAGE([3]Cleaned!AL14:AM14),0)</f>
        <v>12230.5</v>
      </c>
      <c r="U14" s="23">
        <f>IFERROR(AVERAGE([3]Cleaned!AN14:AO14),0)</f>
        <v>13894</v>
      </c>
      <c r="V14" s="23">
        <f>IFERROR(AVERAGE([3]Cleaned!AP14:AQ14),0)</f>
        <v>14308.5</v>
      </c>
    </row>
    <row r="15" spans="1:22" x14ac:dyDescent="0.3">
      <c r="A15" s="24">
        <v>1.6666666666666666E-2</v>
      </c>
      <c r="B15" s="23">
        <f>IFERROR(AVERAGE([3]Cleaned!B15:C15),0)</f>
        <v>4523</v>
      </c>
      <c r="C15" s="23">
        <f>IFERROR(AVERAGE([3]Cleaned!F15:G15),0)</f>
        <v>1220.5</v>
      </c>
      <c r="D15" s="23">
        <f>IFERROR(AVERAGE([3]Cleaned!D15:E15),0)</f>
        <v>2273.5</v>
      </c>
      <c r="E15" s="23">
        <f>IFERROR(AVERAGE([3]Cleaned!H15:I15),0)</f>
        <v>2712</v>
      </c>
      <c r="F15" s="23">
        <f>IFERROR(AVERAGE([3]Cleaned!J15:K15),0)</f>
        <v>3842.5</v>
      </c>
      <c r="G15" s="23">
        <f>IFERROR(AVERAGE([3]Cleaned!L15:M15),0)</f>
        <v>5667.5</v>
      </c>
      <c r="H15" s="23">
        <f>IFERROR(AVERAGE([3]Cleaned!N15:O15),0)</f>
        <v>12396</v>
      </c>
      <c r="I15" s="23">
        <f>IFERROR(AVERAGE([3]Cleaned!P15:Q15),0)</f>
        <v>13978</v>
      </c>
      <c r="J15" s="23">
        <f>IFERROR(AVERAGE([3]Cleaned!R15:S15),0)</f>
        <v>3566</v>
      </c>
      <c r="K15" s="23">
        <f>IFERROR(AVERAGE([3]Cleaned!T15:U15),0)</f>
        <v>5343.5</v>
      </c>
      <c r="L15" s="23">
        <f>IFERROR(AVERAGE([3]Cleaned!V15:W15),0)</f>
        <v>8765.5</v>
      </c>
      <c r="M15" s="23">
        <f>IFERROR(AVERAGE([3]Cleaned!X15:Y15),0)</f>
        <v>13381</v>
      </c>
      <c r="N15" s="23">
        <f>IFERROR(AVERAGE([3]Cleaned!Z15:AA15),0)</f>
        <v>12869.5</v>
      </c>
      <c r="O15" s="23">
        <f>IFERROR(AVERAGE([3]Cleaned!AB15:AC15),0)</f>
        <v>8442</v>
      </c>
      <c r="P15" s="23">
        <f>IFERROR(AVERAGE([3]Cleaned!AD15:AE15),0)</f>
        <v>11862.5</v>
      </c>
      <c r="Q15" s="23">
        <f>IFERROR(AVERAGE([3]Cleaned!AF15:AG15),0)</f>
        <v>14145.5</v>
      </c>
      <c r="R15" s="23">
        <f>IFERROR(AVERAGE([3]Cleaned!AH15:AI15),0)</f>
        <v>14802.5</v>
      </c>
      <c r="S15" s="23">
        <f>IFERROR(AVERAGE([3]Cleaned!AJ15:AK15),0)</f>
        <v>11890</v>
      </c>
      <c r="T15" s="23">
        <f>IFERROR(AVERAGE([3]Cleaned!AL15:AM15),0)</f>
        <v>13354.5</v>
      </c>
      <c r="U15" s="23">
        <f>IFERROR(AVERAGE([3]Cleaned!AN15:AO15),0)</f>
        <v>15079.5</v>
      </c>
      <c r="V15" s="23">
        <f>IFERROR(AVERAGE([3]Cleaned!AP15:AQ15),0)</f>
        <v>15568.5</v>
      </c>
    </row>
    <row r="16" spans="1:22" x14ac:dyDescent="0.3">
      <c r="A16" s="24">
        <v>1.8055555555555557E-2</v>
      </c>
      <c r="B16" s="23">
        <f>IFERROR(AVERAGE([3]Cleaned!B16:C16),0)</f>
        <v>5041.5</v>
      </c>
      <c r="C16" s="23">
        <f>IFERROR(AVERAGE([3]Cleaned!F16:G16),0)</f>
        <v>1213</v>
      </c>
      <c r="D16" s="23">
        <f>IFERROR(AVERAGE([3]Cleaned!D16:E16),0)</f>
        <v>2357.5</v>
      </c>
      <c r="E16" s="23">
        <f>IFERROR(AVERAGE([3]Cleaned!H16:I16),0)</f>
        <v>2826</v>
      </c>
      <c r="F16" s="23">
        <f>IFERROR(AVERAGE([3]Cleaned!J16:K16),0)</f>
        <v>4080.5</v>
      </c>
      <c r="G16" s="23">
        <f>IFERROR(AVERAGE([3]Cleaned!L16:M16),0)</f>
        <v>6167.5</v>
      </c>
      <c r="H16" s="23">
        <f>IFERROR(AVERAGE([3]Cleaned!N16:O16),0)</f>
        <v>13456.5</v>
      </c>
      <c r="I16" s="23">
        <f>IFERROR(AVERAGE([3]Cleaned!P16:Q16),0)</f>
        <v>15018.5</v>
      </c>
      <c r="J16" s="23">
        <f>IFERROR(AVERAGE([3]Cleaned!R16:S16),0)</f>
        <v>3720.5</v>
      </c>
      <c r="K16" s="23">
        <f>IFERROR(AVERAGE([3]Cleaned!T16:U16),0)</f>
        <v>5755.5</v>
      </c>
      <c r="L16" s="23">
        <f>IFERROR(AVERAGE([3]Cleaned!V16:W16),0)</f>
        <v>9533.5</v>
      </c>
      <c r="M16" s="23">
        <f>IFERROR(AVERAGE([3]Cleaned!X16:Y16),0)</f>
        <v>14415</v>
      </c>
      <c r="N16" s="23">
        <f>IFERROR(AVERAGE([3]Cleaned!Z16:AA16),0)</f>
        <v>13863</v>
      </c>
      <c r="O16" s="23">
        <f>IFERROR(AVERAGE([3]Cleaned!AB16:AC16),0)</f>
        <v>9123.5</v>
      </c>
      <c r="P16" s="23">
        <f>IFERROR(AVERAGE([3]Cleaned!AD16:AE16),0)</f>
        <v>12811</v>
      </c>
      <c r="Q16" s="23">
        <f>IFERROR(AVERAGE([3]Cleaned!AF16:AG16),0)</f>
        <v>15205</v>
      </c>
      <c r="R16" s="23">
        <f>IFERROR(AVERAGE([3]Cleaned!AH16:AI16),0)</f>
        <v>15450.5</v>
      </c>
      <c r="S16" s="23">
        <f>IFERROR(AVERAGE([3]Cleaned!AJ16:AK16),0)</f>
        <v>12862.5</v>
      </c>
      <c r="T16" s="23">
        <f>IFERROR(AVERAGE([3]Cleaned!AL16:AM16),0)</f>
        <v>14449.5</v>
      </c>
      <c r="U16" s="23">
        <f>IFERROR(AVERAGE([3]Cleaned!AN16:AO16),0)</f>
        <v>16248.5</v>
      </c>
      <c r="V16" s="23">
        <f>IFERROR(AVERAGE([3]Cleaned!AP16:AQ16),0)</f>
        <v>16633</v>
      </c>
    </row>
    <row r="17" spans="1:22" x14ac:dyDescent="0.3">
      <c r="A17" s="24">
        <v>1.9444444444444445E-2</v>
      </c>
      <c r="B17" s="23">
        <f>IFERROR(AVERAGE([3]Cleaned!B17:C17),0)</f>
        <v>5567.5</v>
      </c>
      <c r="C17" s="23">
        <f>IFERROR(AVERAGE([3]Cleaned!F17:G17),0)</f>
        <v>1210</v>
      </c>
      <c r="D17" s="23">
        <f>IFERROR(AVERAGE([3]Cleaned!D17:E17),0)</f>
        <v>2439</v>
      </c>
      <c r="E17" s="23">
        <f>IFERROR(AVERAGE([3]Cleaned!H17:I17),0)</f>
        <v>2947.5</v>
      </c>
      <c r="F17" s="23">
        <f>IFERROR(AVERAGE([3]Cleaned!J17:K17),0)</f>
        <v>4312</v>
      </c>
      <c r="G17" s="23">
        <f>IFERROR(AVERAGE([3]Cleaned!L17:M17),0)</f>
        <v>6654</v>
      </c>
      <c r="H17" s="23">
        <f>IFERROR(AVERAGE([3]Cleaned!N17:O17),0)</f>
        <v>14445</v>
      </c>
      <c r="I17" s="23">
        <f>IFERROR(AVERAGE([3]Cleaned!P17:Q17),0)</f>
        <v>16160.5</v>
      </c>
      <c r="J17" s="23">
        <f>IFERROR(AVERAGE([3]Cleaned!R17:S17),0)</f>
        <v>3883</v>
      </c>
      <c r="K17" s="23">
        <f>IFERROR(AVERAGE([3]Cleaned!T17:U17),0)</f>
        <v>6170.5</v>
      </c>
      <c r="L17" s="23">
        <f>IFERROR(AVERAGE([3]Cleaned!V17:W17),0)</f>
        <v>10334</v>
      </c>
      <c r="M17" s="23">
        <f>IFERROR(AVERAGE([3]Cleaned!X17:Y17),0)</f>
        <v>15099</v>
      </c>
      <c r="N17" s="23">
        <f>IFERROR(AVERAGE([3]Cleaned!Z17:AA17),0)</f>
        <v>14822.5</v>
      </c>
      <c r="O17" s="23">
        <f>IFERROR(AVERAGE([3]Cleaned!AB17:AC17),0)</f>
        <v>9783.5</v>
      </c>
      <c r="P17" s="23">
        <f>IFERROR(AVERAGE([3]Cleaned!AD17:AE17),0)</f>
        <v>13779.5</v>
      </c>
      <c r="Q17" s="23">
        <f>IFERROR(AVERAGE([3]Cleaned!AF17:AG17),0)</f>
        <v>16198.5</v>
      </c>
      <c r="R17" s="23">
        <f>IFERROR(AVERAGE([3]Cleaned!AH17:AI17),0)</f>
        <v>16426.5</v>
      </c>
      <c r="S17" s="23">
        <f>IFERROR(AVERAGE([3]Cleaned!AJ17:AK17),0)</f>
        <v>13818</v>
      </c>
      <c r="T17" s="23">
        <f>IFERROR(AVERAGE([3]Cleaned!AL17:AM17),0)</f>
        <v>15497.5</v>
      </c>
      <c r="U17" s="23">
        <f>IFERROR(AVERAGE([3]Cleaned!AN17:AO17),0)</f>
        <v>17270.5</v>
      </c>
      <c r="V17" s="23">
        <f>IFERROR(AVERAGE([3]Cleaned!AP17:AQ17),0)</f>
        <v>17637</v>
      </c>
    </row>
    <row r="18" spans="1:22" x14ac:dyDescent="0.3">
      <c r="A18" s="24">
        <v>2.0833333333333332E-2</v>
      </c>
      <c r="B18" s="23">
        <f>IFERROR(AVERAGE([3]Cleaned!B18:C18),0)</f>
        <v>6101.5</v>
      </c>
      <c r="C18" s="23">
        <f>IFERROR(AVERAGE([3]Cleaned!F18:G18),0)</f>
        <v>1206.5</v>
      </c>
      <c r="D18" s="23">
        <f>IFERROR(AVERAGE([3]Cleaned!D18:E18),0)</f>
        <v>2505</v>
      </c>
      <c r="E18" s="23">
        <f>IFERROR(AVERAGE([3]Cleaned!H18:I18),0)</f>
        <v>3050</v>
      </c>
      <c r="F18" s="23">
        <f>IFERROR(AVERAGE([3]Cleaned!J18:K18),0)</f>
        <v>4539.5</v>
      </c>
      <c r="G18" s="23">
        <f>IFERROR(AVERAGE([3]Cleaned!L18:M18),0)</f>
        <v>7146</v>
      </c>
      <c r="H18" s="23">
        <f>IFERROR(AVERAGE([3]Cleaned!N18:O18),0)</f>
        <v>15396.5</v>
      </c>
      <c r="I18" s="23">
        <f>IFERROR(AVERAGE([3]Cleaned!P18:Q18),0)</f>
        <v>16999</v>
      </c>
      <c r="J18" s="23">
        <f>IFERROR(AVERAGE([3]Cleaned!R18:S18),0)</f>
        <v>4050.5</v>
      </c>
      <c r="K18" s="23">
        <f>IFERROR(AVERAGE([3]Cleaned!T18:U18),0)</f>
        <v>6587.5</v>
      </c>
      <c r="L18" s="23">
        <f>IFERROR(AVERAGE([3]Cleaned!V18:W18),0)</f>
        <v>11120.5</v>
      </c>
      <c r="M18" s="23">
        <f>IFERROR(AVERAGE([3]Cleaned!X18:Y18),0)</f>
        <v>15904</v>
      </c>
      <c r="N18" s="23">
        <f>IFERROR(AVERAGE([3]Cleaned!Z18:AA18),0)</f>
        <v>15692.5</v>
      </c>
      <c r="O18" s="23">
        <f>IFERROR(AVERAGE([3]Cleaned!AB18:AC18),0)</f>
        <v>10408.5</v>
      </c>
      <c r="P18" s="23">
        <f>IFERROR(AVERAGE([3]Cleaned!AD18:AE18),0)</f>
        <v>14744.5</v>
      </c>
      <c r="Q18" s="23">
        <f>IFERROR(AVERAGE([3]Cleaned!AF18:AG18),0)</f>
        <v>16768</v>
      </c>
      <c r="R18" s="23">
        <f>IFERROR(AVERAGE([3]Cleaned!AH18:AI18),0)</f>
        <v>17362.5</v>
      </c>
      <c r="S18" s="23">
        <f>IFERROR(AVERAGE([3]Cleaned!AJ18:AK18),0)</f>
        <v>14696</v>
      </c>
      <c r="T18" s="23">
        <f>IFERROR(AVERAGE([3]Cleaned!AL18:AM18),0)</f>
        <v>16523</v>
      </c>
      <c r="U18" s="23">
        <f>IFERROR(AVERAGE([3]Cleaned!AN18:AO18),0)</f>
        <v>17772.5</v>
      </c>
      <c r="V18" s="23">
        <f>IFERROR(AVERAGE([3]Cleaned!AP18:AQ18),0)</f>
        <v>17993</v>
      </c>
    </row>
    <row r="19" spans="1:22" x14ac:dyDescent="0.3">
      <c r="A19" s="24">
        <v>2.2222222222222223E-2</v>
      </c>
      <c r="B19" s="23">
        <f>IFERROR(AVERAGE([3]Cleaned!B19:C19),0)</f>
        <v>6646.5</v>
      </c>
      <c r="C19" s="23">
        <f>IFERROR(AVERAGE([3]Cleaned!F19:G19),0)</f>
        <v>1198.5</v>
      </c>
      <c r="D19" s="23">
        <f>IFERROR(AVERAGE([3]Cleaned!D19:E19),0)</f>
        <v>2581.5</v>
      </c>
      <c r="E19" s="23">
        <f>IFERROR(AVERAGE([3]Cleaned!H19:I19),0)</f>
        <v>3153.5</v>
      </c>
      <c r="F19" s="23">
        <f>IFERROR(AVERAGE([3]Cleaned!J19:K19),0)</f>
        <v>4767.5</v>
      </c>
      <c r="G19" s="23">
        <f>IFERROR(AVERAGE([3]Cleaned!L19:M19),0)</f>
        <v>7636</v>
      </c>
      <c r="H19" s="23">
        <f>IFERROR(AVERAGE([3]Cleaned!N19:O19),0)</f>
        <v>16309.5</v>
      </c>
      <c r="I19" s="23">
        <f>IFERROR(AVERAGE([3]Cleaned!P19:Q19),0)</f>
        <v>18055.5</v>
      </c>
      <c r="J19" s="23">
        <f>IFERROR(AVERAGE([3]Cleaned!R19:S19),0)</f>
        <v>4208</v>
      </c>
      <c r="K19" s="23">
        <f>IFERROR(AVERAGE([3]Cleaned!T19:U19),0)</f>
        <v>6982.5</v>
      </c>
      <c r="L19" s="23">
        <f>IFERROR(AVERAGE([3]Cleaned!V19:W19),0)</f>
        <v>11865.5</v>
      </c>
      <c r="M19" s="23">
        <f>IFERROR(AVERAGE([3]Cleaned!X19:Y19),0)</f>
        <v>16757</v>
      </c>
      <c r="N19" s="23">
        <f>IFERROR(AVERAGE([3]Cleaned!Z19:AA19),0)</f>
        <v>16532.5</v>
      </c>
      <c r="O19" s="23">
        <f>IFERROR(AVERAGE([3]Cleaned!AB19:AC19),0)</f>
        <v>11024</v>
      </c>
      <c r="P19" s="23">
        <f>IFERROR(AVERAGE([3]Cleaned!AD19:AE19),0)</f>
        <v>15663</v>
      </c>
      <c r="Q19" s="23">
        <f>IFERROR(AVERAGE([3]Cleaned!AF19:AG19),0)</f>
        <v>17627</v>
      </c>
      <c r="R19" s="23">
        <f>IFERROR(AVERAGE([3]Cleaned!AH19:AI19),0)</f>
        <v>18239</v>
      </c>
      <c r="S19" s="23">
        <f>IFERROR(AVERAGE([3]Cleaned!AJ19:AK19),0)</f>
        <v>15557</v>
      </c>
      <c r="T19" s="23">
        <f>IFERROR(AVERAGE([3]Cleaned!AL19:AM19),0)</f>
        <v>17440.5</v>
      </c>
      <c r="U19" s="23">
        <f>IFERROR(AVERAGE([3]Cleaned!AN19:AO19),0)</f>
        <v>18658</v>
      </c>
      <c r="V19" s="23">
        <f>IFERROR(AVERAGE([3]Cleaned!AP19:AQ19),0)</f>
        <v>18883.5</v>
      </c>
    </row>
    <row r="20" spans="1:22" x14ac:dyDescent="0.3">
      <c r="A20" s="24">
        <v>2.361111111111111E-2</v>
      </c>
      <c r="B20" s="23">
        <f>IFERROR(AVERAGE([3]Cleaned!B20:C20),0)</f>
        <v>7203</v>
      </c>
      <c r="C20" s="23">
        <f>IFERROR(AVERAGE([3]Cleaned!F20:G20),0)</f>
        <v>1194</v>
      </c>
      <c r="D20" s="23">
        <f>IFERROR(AVERAGE([3]Cleaned!D20:E20),0)</f>
        <v>2646</v>
      </c>
      <c r="E20" s="23">
        <f>IFERROR(AVERAGE([3]Cleaned!H20:I20),0)</f>
        <v>3249.5</v>
      </c>
      <c r="F20" s="23">
        <f>IFERROR(AVERAGE([3]Cleaned!J20:K20),0)</f>
        <v>4977.5</v>
      </c>
      <c r="G20" s="23">
        <f>IFERROR(AVERAGE([3]Cleaned!L20:M20),0)</f>
        <v>8134.5</v>
      </c>
      <c r="H20" s="23">
        <f>IFERROR(AVERAGE([3]Cleaned!N20:O20),0)</f>
        <v>17120.5</v>
      </c>
      <c r="I20" s="23">
        <f>IFERROR(AVERAGE([3]Cleaned!P20:Q20),0)</f>
        <v>18753</v>
      </c>
      <c r="J20" s="23">
        <f>IFERROR(AVERAGE([3]Cleaned!R20:S20),0)</f>
        <v>4359</v>
      </c>
      <c r="K20" s="23">
        <f>IFERROR(AVERAGE([3]Cleaned!T20:U20),0)</f>
        <v>7386</v>
      </c>
      <c r="L20" s="23">
        <f>IFERROR(AVERAGE([3]Cleaned!V20:W20),0)</f>
        <v>12604</v>
      </c>
      <c r="M20" s="23">
        <f>IFERROR(AVERAGE([3]Cleaned!X20:Y20),0)</f>
        <v>17522.5</v>
      </c>
      <c r="N20" s="23">
        <f>IFERROR(AVERAGE([3]Cleaned!Z20:AA20),0)</f>
        <v>17334.5</v>
      </c>
      <c r="O20" s="23">
        <f>IFERROR(AVERAGE([3]Cleaned!AB20:AC20),0)</f>
        <v>11627.5</v>
      </c>
      <c r="P20" s="23">
        <f>IFERROR(AVERAGE([3]Cleaned!AD20:AE20),0)</f>
        <v>16490.5</v>
      </c>
      <c r="Q20" s="23">
        <f>IFERROR(AVERAGE([3]Cleaned!AF20:AG20),0)</f>
        <v>18474</v>
      </c>
      <c r="R20" s="23">
        <f>IFERROR(AVERAGE([3]Cleaned!AH20:AI20),0)</f>
        <v>19089.5</v>
      </c>
      <c r="S20" s="23">
        <f>IFERROR(AVERAGE([3]Cleaned!AJ20:AK20),0)</f>
        <v>16316</v>
      </c>
      <c r="T20" s="23">
        <f>IFERROR(AVERAGE([3]Cleaned!AL20:AM20),0)</f>
        <v>18362</v>
      </c>
      <c r="U20" s="23">
        <f>IFERROR(AVERAGE([3]Cleaned!AN20:AO20),0)</f>
        <v>19488.5</v>
      </c>
      <c r="V20" s="23">
        <f>IFERROR(AVERAGE([3]Cleaned!AP20:AQ20),0)</f>
        <v>19705.5</v>
      </c>
    </row>
    <row r="21" spans="1:22" x14ac:dyDescent="0.3">
      <c r="A21" s="24">
        <v>2.4999999999999998E-2</v>
      </c>
      <c r="B21" s="23">
        <f>IFERROR(AVERAGE([3]Cleaned!B21:C21),0)</f>
        <v>7771</v>
      </c>
      <c r="C21" s="23">
        <f>IFERROR(AVERAGE([3]Cleaned!F21:G21),0)</f>
        <v>1191.5</v>
      </c>
      <c r="D21" s="23">
        <f>IFERROR(AVERAGE([3]Cleaned!D21:E21),0)</f>
        <v>2710</v>
      </c>
      <c r="E21" s="23">
        <f>IFERROR(AVERAGE([3]Cleaned!H21:I21),0)</f>
        <v>3346.5</v>
      </c>
      <c r="F21" s="23">
        <f>IFERROR(AVERAGE([3]Cleaned!J21:K21),0)</f>
        <v>5191.5</v>
      </c>
      <c r="G21" s="23">
        <f>IFERROR(AVERAGE([3]Cleaned!L21:M21),0)</f>
        <v>8601</v>
      </c>
      <c r="H21" s="23">
        <f>IFERROR(AVERAGE([3]Cleaned!N21:O21),0)</f>
        <v>17927</v>
      </c>
      <c r="I21" s="23">
        <f>IFERROR(AVERAGE([3]Cleaned!P21:Q21),0)</f>
        <v>19684</v>
      </c>
      <c r="J21" s="23">
        <f>IFERROR(AVERAGE([3]Cleaned!R21:S21),0)</f>
        <v>4485</v>
      </c>
      <c r="K21" s="23">
        <f>IFERROR(AVERAGE([3]Cleaned!T21:U21),0)</f>
        <v>7811</v>
      </c>
      <c r="L21" s="23">
        <f>IFERROR(AVERAGE([3]Cleaned!V21:W21),0)</f>
        <v>13329</v>
      </c>
      <c r="M21" s="23">
        <f>IFERROR(AVERAGE([3]Cleaned!X21:Y21),0)</f>
        <v>18276.5</v>
      </c>
      <c r="N21" s="23">
        <f>IFERROR(AVERAGE([3]Cleaned!Z21:AA21),0)</f>
        <v>18022</v>
      </c>
      <c r="O21" s="23">
        <f>IFERROR(AVERAGE([3]Cleaned!AB21:AC21),0)</f>
        <v>12232</v>
      </c>
      <c r="P21" s="23">
        <f>IFERROR(AVERAGE([3]Cleaned!AD21:AE21),0)</f>
        <v>17334.5</v>
      </c>
      <c r="Q21" s="23">
        <f>IFERROR(AVERAGE([3]Cleaned!AF21:AG21),0)</f>
        <v>19292</v>
      </c>
      <c r="R21" s="23">
        <f>IFERROR(AVERAGE([3]Cleaned!AH21:AI21),0)</f>
        <v>19900</v>
      </c>
      <c r="S21" s="23">
        <f>IFERROR(AVERAGE([3]Cleaned!AJ21:AK21),0)</f>
        <v>17146.5</v>
      </c>
      <c r="T21" s="23">
        <f>IFERROR(AVERAGE([3]Cleaned!AL21:AM21),0)</f>
        <v>19198.5</v>
      </c>
      <c r="U21" s="23">
        <f>IFERROR(AVERAGE([3]Cleaned!AN21:AO21),0)</f>
        <v>20351</v>
      </c>
      <c r="V21" s="23">
        <f>IFERROR(AVERAGE([3]Cleaned!AP21:AQ21),0)</f>
        <v>20489</v>
      </c>
    </row>
    <row r="22" spans="1:22" x14ac:dyDescent="0.3">
      <c r="A22" s="24">
        <v>2.6388888888888889E-2</v>
      </c>
      <c r="B22" s="23">
        <f>IFERROR(AVERAGE([3]Cleaned!B22:C22),0)</f>
        <v>8317.5</v>
      </c>
      <c r="C22" s="23">
        <f>IFERROR(AVERAGE([3]Cleaned!F22:G22),0)</f>
        <v>1188</v>
      </c>
      <c r="D22" s="23">
        <f>IFERROR(AVERAGE([3]Cleaned!D22:E22),0)</f>
        <v>2768.5</v>
      </c>
      <c r="E22" s="23">
        <f>IFERROR(AVERAGE([3]Cleaned!H22:I22),0)</f>
        <v>3435</v>
      </c>
      <c r="F22" s="23">
        <f>IFERROR(AVERAGE([3]Cleaned!J22:K22),0)</f>
        <v>5414</v>
      </c>
      <c r="G22" s="23">
        <f>IFERROR(AVERAGE([3]Cleaned!L22:M22),0)</f>
        <v>9087</v>
      </c>
      <c r="H22" s="23">
        <f>IFERROR(AVERAGE([3]Cleaned!N22:O22),0)</f>
        <v>18703.5</v>
      </c>
      <c r="I22" s="23">
        <f>IFERROR(AVERAGE([3]Cleaned!P22:Q22),0)</f>
        <v>20307</v>
      </c>
      <c r="J22" s="23">
        <f>IFERROR(AVERAGE([3]Cleaned!R22:S22),0)</f>
        <v>4640</v>
      </c>
      <c r="K22" s="23">
        <f>IFERROR(AVERAGE([3]Cleaned!T22:U22),0)</f>
        <v>8196</v>
      </c>
      <c r="L22" s="23">
        <f>IFERROR(AVERAGE([3]Cleaned!V22:W22),0)</f>
        <v>14026</v>
      </c>
      <c r="M22" s="23">
        <f>IFERROR(AVERAGE([3]Cleaned!X22:Y22),0)</f>
        <v>18959</v>
      </c>
      <c r="N22" s="23">
        <f>IFERROR(AVERAGE([3]Cleaned!Z22:AA22),0)</f>
        <v>18731.5</v>
      </c>
      <c r="O22" s="23">
        <f>IFERROR(AVERAGE([3]Cleaned!AB22:AC22),0)</f>
        <v>12802.5</v>
      </c>
      <c r="P22" s="23">
        <f>IFERROR(AVERAGE([3]Cleaned!AD22:AE22),0)</f>
        <v>18115</v>
      </c>
      <c r="Q22" s="23">
        <f>IFERROR(AVERAGE([3]Cleaned!AF22:AG22),0)</f>
        <v>20037.5</v>
      </c>
      <c r="R22" s="23">
        <f>IFERROR(AVERAGE([3]Cleaned!AH22:AI22),0)</f>
        <v>20630</v>
      </c>
      <c r="S22" s="23">
        <f>IFERROR(AVERAGE([3]Cleaned!AJ22:AK22),0)</f>
        <v>17854.5</v>
      </c>
      <c r="T22" s="23">
        <f>IFERROR(AVERAGE([3]Cleaned!AL22:AM22),0)</f>
        <v>20013.5</v>
      </c>
      <c r="U22" s="23">
        <f>IFERROR(AVERAGE([3]Cleaned!AN22:AO22),0)</f>
        <v>21121</v>
      </c>
      <c r="V22" s="23">
        <f>IFERROR(AVERAGE([3]Cleaned!AP22:AQ22),0)</f>
        <v>21204</v>
      </c>
    </row>
    <row r="23" spans="1:22" x14ac:dyDescent="0.3">
      <c r="A23" s="24">
        <v>2.7777777777777776E-2</v>
      </c>
      <c r="B23" s="23">
        <f>IFERROR(AVERAGE([3]Cleaned!B23:C23),0)</f>
        <v>8874</v>
      </c>
      <c r="C23" s="23">
        <f>IFERROR(AVERAGE([3]Cleaned!F23:G23),0)</f>
        <v>1183</v>
      </c>
      <c r="D23" s="23">
        <f>IFERROR(AVERAGE([3]Cleaned!D23:E23),0)</f>
        <v>2824.5</v>
      </c>
      <c r="E23" s="23">
        <f>IFERROR(AVERAGE([3]Cleaned!H23:I23),0)</f>
        <v>3519</v>
      </c>
      <c r="F23" s="23">
        <f>IFERROR(AVERAGE([3]Cleaned!J23:K23),0)</f>
        <v>5623.5</v>
      </c>
      <c r="G23" s="23">
        <f>IFERROR(AVERAGE([3]Cleaned!L23:M23),0)</f>
        <v>9546</v>
      </c>
      <c r="H23" s="23">
        <f>IFERROR(AVERAGE([3]Cleaned!N23:O23),0)</f>
        <v>19386</v>
      </c>
      <c r="I23" s="23">
        <f>IFERROR(AVERAGE([3]Cleaned!P23:Q23),0)</f>
        <v>21062.5</v>
      </c>
      <c r="J23" s="23">
        <f>IFERROR(AVERAGE([3]Cleaned!R23:S23),0)</f>
        <v>4763.5</v>
      </c>
      <c r="K23" s="23">
        <f>IFERROR(AVERAGE([3]Cleaned!T23:U23),0)</f>
        <v>8590</v>
      </c>
      <c r="L23" s="23">
        <f>IFERROR(AVERAGE([3]Cleaned!V23:W23),0)</f>
        <v>14707</v>
      </c>
      <c r="M23" s="23">
        <f>IFERROR(AVERAGE([3]Cleaned!X23:Y23),0)</f>
        <v>19599</v>
      </c>
      <c r="N23" s="23">
        <f>IFERROR(AVERAGE([3]Cleaned!Z23:AA23),0)</f>
        <v>19353</v>
      </c>
      <c r="O23" s="23">
        <f>IFERROR(AVERAGE([3]Cleaned!AB23:AC23),0)</f>
        <v>13361</v>
      </c>
      <c r="P23" s="23">
        <f>IFERROR(AVERAGE([3]Cleaned!AD23:AE23),0)</f>
        <v>18895</v>
      </c>
      <c r="Q23" s="23">
        <f>IFERROR(AVERAGE([3]Cleaned!AF23:AG23),0)</f>
        <v>20798.5</v>
      </c>
      <c r="R23" s="23">
        <f>IFERROR(AVERAGE([3]Cleaned!AH23:AI23),0)</f>
        <v>21356</v>
      </c>
      <c r="S23" s="23">
        <f>IFERROR(AVERAGE([3]Cleaned!AJ23:AK23),0)</f>
        <v>18559.5</v>
      </c>
      <c r="T23" s="23">
        <f>IFERROR(AVERAGE([3]Cleaned!AL23:AM23),0)</f>
        <v>20770</v>
      </c>
      <c r="U23" s="23">
        <f>IFERROR(AVERAGE([3]Cleaned!AN23:AO23),0)</f>
        <v>21840.5</v>
      </c>
      <c r="V23" s="23">
        <f>IFERROR(AVERAGE([3]Cleaned!AP23:AQ23),0)</f>
        <v>21945.5</v>
      </c>
    </row>
    <row r="24" spans="1:22" x14ac:dyDescent="0.3">
      <c r="A24" s="24">
        <v>2.9166666666666664E-2</v>
      </c>
      <c r="B24" s="23">
        <f>IFERROR(AVERAGE([3]Cleaned!B24:C24),0)</f>
        <v>9422.5</v>
      </c>
      <c r="C24" s="23">
        <f>IFERROR(AVERAGE([3]Cleaned!F24:G24),0)</f>
        <v>1179</v>
      </c>
      <c r="D24" s="23">
        <f>IFERROR(AVERAGE([3]Cleaned!D24:E24),0)</f>
        <v>2872</v>
      </c>
      <c r="E24" s="23">
        <f>IFERROR(AVERAGE([3]Cleaned!H24:I24),0)</f>
        <v>3600.5</v>
      </c>
      <c r="F24" s="23">
        <f>IFERROR(AVERAGE([3]Cleaned!J24:K24),0)</f>
        <v>5827</v>
      </c>
      <c r="G24" s="23">
        <f>IFERROR(AVERAGE([3]Cleaned!L24:M24),0)</f>
        <v>10012</v>
      </c>
      <c r="H24" s="23">
        <f>IFERROR(AVERAGE([3]Cleaned!N24:O24),0)</f>
        <v>20064.5</v>
      </c>
      <c r="I24" s="23">
        <f>IFERROR(AVERAGE([3]Cleaned!P24:Q24),0)</f>
        <v>21676</v>
      </c>
      <c r="J24" s="23">
        <f>IFERROR(AVERAGE([3]Cleaned!R24:S24),0)</f>
        <v>4909</v>
      </c>
      <c r="K24" s="23">
        <f>IFERROR(AVERAGE([3]Cleaned!T24:U24),0)</f>
        <v>8971</v>
      </c>
      <c r="L24" s="23">
        <f>IFERROR(AVERAGE([3]Cleaned!V24:W24),0)</f>
        <v>15363</v>
      </c>
      <c r="M24" s="23">
        <f>IFERROR(AVERAGE([3]Cleaned!X24:Y24),0)</f>
        <v>20229.5</v>
      </c>
      <c r="N24" s="23">
        <f>IFERROR(AVERAGE([3]Cleaned!Z24:AA24),0)</f>
        <v>19984</v>
      </c>
      <c r="O24" s="23">
        <f>IFERROR(AVERAGE([3]Cleaned!AB24:AC24),0)</f>
        <v>13892</v>
      </c>
      <c r="P24" s="23">
        <f>IFERROR(AVERAGE([3]Cleaned!AD24:AE24),0)</f>
        <v>19629.5</v>
      </c>
      <c r="Q24" s="23">
        <f>IFERROR(AVERAGE([3]Cleaned!AF24:AG24),0)</f>
        <v>21482</v>
      </c>
      <c r="R24" s="23">
        <f>IFERROR(AVERAGE([3]Cleaned!AH24:AI24),0)</f>
        <v>22008</v>
      </c>
      <c r="S24" s="23">
        <f>IFERROR(AVERAGE([3]Cleaned!AJ24:AK24),0)</f>
        <v>19235</v>
      </c>
      <c r="T24" s="23">
        <f>IFERROR(AVERAGE([3]Cleaned!AL24:AM24),0)</f>
        <v>21486</v>
      </c>
      <c r="U24" s="23">
        <f>IFERROR(AVERAGE([3]Cleaned!AN24:AO24),0)</f>
        <v>22568</v>
      </c>
      <c r="V24" s="23">
        <f>IFERROR(AVERAGE([3]Cleaned!AP24:AQ24),0)</f>
        <v>22620.5</v>
      </c>
    </row>
    <row r="25" spans="1:22" x14ac:dyDescent="0.3">
      <c r="A25" s="24">
        <v>3.0555555555555555E-2</v>
      </c>
      <c r="B25" s="23">
        <f>IFERROR(AVERAGE([3]Cleaned!B25:C25),0)</f>
        <v>9980</v>
      </c>
      <c r="C25" s="23">
        <f>IFERROR(AVERAGE([3]Cleaned!F25:G25),0)</f>
        <v>1176</v>
      </c>
      <c r="D25" s="23">
        <f>IFERROR(AVERAGE([3]Cleaned!D25:E25),0)</f>
        <v>2926</v>
      </c>
      <c r="E25" s="23">
        <f>IFERROR(AVERAGE([3]Cleaned!H25:I25),0)</f>
        <v>3676.5</v>
      </c>
      <c r="F25" s="23">
        <f>IFERROR(AVERAGE([3]Cleaned!J25:K25),0)</f>
        <v>6030.5</v>
      </c>
      <c r="G25" s="23">
        <f>IFERROR(AVERAGE([3]Cleaned!L25:M25),0)</f>
        <v>10490</v>
      </c>
      <c r="H25" s="23">
        <f>IFERROR(AVERAGE([3]Cleaned!N25:O25),0)</f>
        <v>20688</v>
      </c>
      <c r="I25" s="23">
        <f>IFERROR(AVERAGE([3]Cleaned!P25:Q25),0)</f>
        <v>22360</v>
      </c>
      <c r="J25" s="23">
        <f>IFERROR(AVERAGE([3]Cleaned!R25:S25),0)</f>
        <v>5029.5</v>
      </c>
      <c r="K25" s="23">
        <f>IFERROR(AVERAGE([3]Cleaned!T25:U25),0)</f>
        <v>9368</v>
      </c>
      <c r="L25" s="23">
        <f>IFERROR(AVERAGE([3]Cleaned!V25:W25),0)</f>
        <v>16030.5</v>
      </c>
      <c r="M25" s="23">
        <f>IFERROR(AVERAGE([3]Cleaned!X25:Y25),0)</f>
        <v>20801.5</v>
      </c>
      <c r="N25" s="23">
        <f>IFERROR(AVERAGE([3]Cleaned!Z25:AA25),0)</f>
        <v>20557.5</v>
      </c>
      <c r="O25" s="23">
        <f>IFERROR(AVERAGE([3]Cleaned!AB25:AC25),0)</f>
        <v>14421.5</v>
      </c>
      <c r="P25" s="23">
        <f>IFERROR(AVERAGE([3]Cleaned!AD25:AE25),0)</f>
        <v>20330</v>
      </c>
      <c r="Q25" s="23">
        <f>IFERROR(AVERAGE([3]Cleaned!AF25:AG25),0)</f>
        <v>22142.5</v>
      </c>
      <c r="R25" s="23">
        <f>IFERROR(AVERAGE([3]Cleaned!AH25:AI25),0)</f>
        <v>22654.5</v>
      </c>
      <c r="S25" s="23">
        <f>IFERROR(AVERAGE([3]Cleaned!AJ25:AK25),0)</f>
        <v>19849</v>
      </c>
      <c r="T25" s="23">
        <f>IFERROR(AVERAGE([3]Cleaned!AL25:AM25),0)</f>
        <v>22131</v>
      </c>
      <c r="U25" s="23">
        <f>IFERROR(AVERAGE([3]Cleaned!AN25:AO25),0)</f>
        <v>23179</v>
      </c>
      <c r="V25" s="23">
        <f>IFERROR(AVERAGE([3]Cleaned!AP25:AQ25),0)</f>
        <v>23222.5</v>
      </c>
    </row>
    <row r="26" spans="1:22" x14ac:dyDescent="0.3">
      <c r="A26" s="24">
        <v>3.1944444444444449E-2</v>
      </c>
      <c r="B26" s="23">
        <f>IFERROR(AVERAGE([3]Cleaned!B26:C26),0)</f>
        <v>10530</v>
      </c>
      <c r="C26" s="23">
        <f>IFERROR(AVERAGE([3]Cleaned!F26:G26),0)</f>
        <v>1173.5</v>
      </c>
      <c r="D26" s="23">
        <f>IFERROR(AVERAGE([3]Cleaned!D26:E26),0)</f>
        <v>2973.5</v>
      </c>
      <c r="E26" s="23">
        <f>IFERROR(AVERAGE([3]Cleaned!H26:I26),0)</f>
        <v>3758</v>
      </c>
      <c r="F26" s="23">
        <f>IFERROR(AVERAGE([3]Cleaned!J26:K26),0)</f>
        <v>6240</v>
      </c>
      <c r="G26" s="23">
        <f>IFERROR(AVERAGE([3]Cleaned!L26:M26),0)</f>
        <v>10934.5</v>
      </c>
      <c r="H26" s="23">
        <f>IFERROR(AVERAGE([3]Cleaned!N26:O26),0)</f>
        <v>21278</v>
      </c>
      <c r="I26" s="23">
        <f>IFERROR(AVERAGE([3]Cleaned!P26:Q26),0)</f>
        <v>22913.5</v>
      </c>
      <c r="J26" s="23">
        <f>IFERROR(AVERAGE([3]Cleaned!R26:S26),0)</f>
        <v>5161</v>
      </c>
      <c r="K26" s="23">
        <f>IFERROR(AVERAGE([3]Cleaned!T26:U26),0)</f>
        <v>9753</v>
      </c>
      <c r="L26" s="23">
        <f>IFERROR(AVERAGE([3]Cleaned!V26:W26),0)</f>
        <v>16638.5</v>
      </c>
      <c r="M26" s="23">
        <f>IFERROR(AVERAGE([3]Cleaned!X26:Y26),0)</f>
        <v>21358.5</v>
      </c>
      <c r="N26" s="23">
        <f>IFERROR(AVERAGE([3]Cleaned!Z26:AA26),0)</f>
        <v>21101</v>
      </c>
      <c r="O26" s="23">
        <f>IFERROR(AVERAGE([3]Cleaned!AB26:AC26),0)</f>
        <v>14881</v>
      </c>
      <c r="P26" s="23">
        <f>IFERROR(AVERAGE([3]Cleaned!AD26:AE26),0)</f>
        <v>21007.5</v>
      </c>
      <c r="Q26" s="23">
        <f>IFERROR(AVERAGE([3]Cleaned!AF26:AG26),0)</f>
        <v>22724.5</v>
      </c>
      <c r="R26" s="23">
        <f>IFERROR(AVERAGE([3]Cleaned!AH26:AI26),0)</f>
        <v>23246.5</v>
      </c>
      <c r="S26" s="23">
        <f>IFERROR(AVERAGE([3]Cleaned!AJ26:AK26),0)</f>
        <v>20482.5</v>
      </c>
      <c r="T26" s="23">
        <f>IFERROR(AVERAGE([3]Cleaned!AL26:AM26),0)</f>
        <v>22813</v>
      </c>
      <c r="U26" s="23">
        <f>IFERROR(AVERAGE([3]Cleaned!AN26:AO26),0)</f>
        <v>23830.5</v>
      </c>
      <c r="V26" s="23">
        <f>IFERROR(AVERAGE([3]Cleaned!AP26:AQ26),0)</f>
        <v>23855.5</v>
      </c>
    </row>
    <row r="27" spans="1:22" x14ac:dyDescent="0.3">
      <c r="A27" s="24">
        <v>3.3333333333333333E-2</v>
      </c>
      <c r="B27" s="23">
        <f>IFERROR(AVERAGE([3]Cleaned!B27:C27),0)</f>
        <v>11076</v>
      </c>
      <c r="C27" s="23">
        <f>IFERROR(AVERAGE([3]Cleaned!F27:G27),0)</f>
        <v>1168</v>
      </c>
      <c r="D27" s="23">
        <f>IFERROR(AVERAGE([3]Cleaned!D27:E27),0)</f>
        <v>3013</v>
      </c>
      <c r="E27" s="23">
        <f>IFERROR(AVERAGE([3]Cleaned!H27:I27),0)</f>
        <v>3832</v>
      </c>
      <c r="F27" s="23">
        <f>IFERROR(AVERAGE([3]Cleaned!J27:K27),0)</f>
        <v>6430</v>
      </c>
      <c r="G27" s="23">
        <f>IFERROR(AVERAGE([3]Cleaned!L27:M27),0)</f>
        <v>11381</v>
      </c>
      <c r="H27" s="23">
        <f>IFERROR(AVERAGE([3]Cleaned!N27:O27),0)</f>
        <v>21871.5</v>
      </c>
      <c r="I27" s="23">
        <f>IFERROR(AVERAGE([3]Cleaned!P27:Q27),0)</f>
        <v>23439.5</v>
      </c>
      <c r="J27" s="23">
        <f>IFERROR(AVERAGE([3]Cleaned!R27:S27),0)</f>
        <v>5281</v>
      </c>
      <c r="K27" s="23">
        <f>IFERROR(AVERAGE([3]Cleaned!T27:U27),0)</f>
        <v>10122</v>
      </c>
      <c r="L27" s="23">
        <f>IFERROR(AVERAGE([3]Cleaned!V27:W27),0)</f>
        <v>17244.5</v>
      </c>
      <c r="M27" s="23">
        <f>IFERROR(AVERAGE([3]Cleaned!X27:Y27),0)</f>
        <v>21880</v>
      </c>
      <c r="N27" s="23">
        <f>IFERROR(AVERAGE([3]Cleaned!Z27:AA27),0)</f>
        <v>21619.5</v>
      </c>
      <c r="O27" s="23">
        <f>IFERROR(AVERAGE([3]Cleaned!AB27:AC27),0)</f>
        <v>15385.5</v>
      </c>
      <c r="P27" s="23">
        <f>IFERROR(AVERAGE([3]Cleaned!AD27:AE27),0)</f>
        <v>21608</v>
      </c>
      <c r="Q27" s="23">
        <f>IFERROR(AVERAGE([3]Cleaned!AF27:AG27),0)</f>
        <v>23352.5</v>
      </c>
      <c r="R27" s="23">
        <f>IFERROR(AVERAGE([3]Cleaned!AH27:AI27),0)</f>
        <v>23775</v>
      </c>
      <c r="S27" s="23">
        <f>IFERROR(AVERAGE([3]Cleaned!AJ27:AK27),0)</f>
        <v>21074</v>
      </c>
      <c r="T27" s="23">
        <f>IFERROR(AVERAGE([3]Cleaned!AL27:AM27),0)</f>
        <v>23406</v>
      </c>
      <c r="U27" s="23">
        <f>IFERROR(AVERAGE([3]Cleaned!AN27:AO27),0)</f>
        <v>24441</v>
      </c>
      <c r="V27" s="23">
        <f>IFERROR(AVERAGE([3]Cleaned!AP27:AQ27),0)</f>
        <v>24371.5</v>
      </c>
    </row>
    <row r="28" spans="1:22" x14ac:dyDescent="0.3">
      <c r="A28" s="24">
        <v>3.4722222222222224E-2</v>
      </c>
      <c r="B28" s="23">
        <f>IFERROR(AVERAGE([3]Cleaned!B28:C28),0)</f>
        <v>11615.5</v>
      </c>
      <c r="C28" s="23">
        <f>IFERROR(AVERAGE([3]Cleaned!F28:G28),0)</f>
        <v>1164</v>
      </c>
      <c r="D28" s="23">
        <f>IFERROR(AVERAGE([3]Cleaned!D28:E28),0)</f>
        <v>3060</v>
      </c>
      <c r="E28" s="23">
        <f>IFERROR(AVERAGE([3]Cleaned!H28:I28),0)</f>
        <v>3901.5</v>
      </c>
      <c r="F28" s="23">
        <f>IFERROR(AVERAGE([3]Cleaned!J28:K28),0)</f>
        <v>6635.5</v>
      </c>
      <c r="G28" s="23">
        <f>IFERROR(AVERAGE([3]Cleaned!L28:M28),0)</f>
        <v>11824</v>
      </c>
      <c r="H28" s="23">
        <f>IFERROR(AVERAGE([3]Cleaned!N28:O28),0)</f>
        <v>22365</v>
      </c>
      <c r="I28" s="23">
        <f>IFERROR(AVERAGE([3]Cleaned!P28:Q28),0)</f>
        <v>23959</v>
      </c>
      <c r="J28" s="23">
        <f>IFERROR(AVERAGE([3]Cleaned!R28:S28),0)</f>
        <v>5386</v>
      </c>
      <c r="K28" s="23">
        <f>IFERROR(AVERAGE([3]Cleaned!T28:U28),0)</f>
        <v>10501</v>
      </c>
      <c r="L28" s="23">
        <f>IFERROR(AVERAGE([3]Cleaned!V28:W28),0)</f>
        <v>17811.5</v>
      </c>
      <c r="M28" s="23">
        <f>IFERROR(AVERAGE([3]Cleaned!X28:Y28),0)</f>
        <v>22371.5</v>
      </c>
      <c r="N28" s="23">
        <f>IFERROR(AVERAGE([3]Cleaned!Z28:AA28),0)</f>
        <v>22082.5</v>
      </c>
      <c r="O28" s="23">
        <f>IFERROR(AVERAGE([3]Cleaned!AB28:AC28),0)</f>
        <v>15851.5</v>
      </c>
      <c r="P28" s="23">
        <f>IFERROR(AVERAGE([3]Cleaned!AD28:AE28),0)</f>
        <v>22273</v>
      </c>
      <c r="Q28" s="23">
        <f>IFERROR(AVERAGE([3]Cleaned!AF28:AG28),0)</f>
        <v>23899</v>
      </c>
      <c r="R28" s="23">
        <f>IFERROR(AVERAGE([3]Cleaned!AH28:AI28),0)</f>
        <v>24322</v>
      </c>
      <c r="S28" s="23">
        <f>IFERROR(AVERAGE([3]Cleaned!AJ28:AK28),0)</f>
        <v>21584</v>
      </c>
      <c r="T28" s="23">
        <f>IFERROR(AVERAGE([3]Cleaned!AL28:AM28),0)</f>
        <v>24023</v>
      </c>
      <c r="U28" s="23">
        <f>IFERROR(AVERAGE([3]Cleaned!AN28:AO28),0)</f>
        <v>24946</v>
      </c>
      <c r="V28" s="23">
        <f>IFERROR(AVERAGE([3]Cleaned!AP28:AQ28),0)</f>
        <v>24908</v>
      </c>
    </row>
    <row r="29" spans="1:22" x14ac:dyDescent="0.3">
      <c r="A29" s="24">
        <v>3.6111111111111115E-2</v>
      </c>
      <c r="B29" s="23">
        <f>IFERROR(AVERAGE([3]Cleaned!B29:C29),0)</f>
        <v>12144</v>
      </c>
      <c r="C29" s="23">
        <f>IFERROR(AVERAGE([3]Cleaned!F29:G29),0)</f>
        <v>1160.5</v>
      </c>
      <c r="D29" s="23">
        <f>IFERROR(AVERAGE([3]Cleaned!D29:E29),0)</f>
        <v>3099.5</v>
      </c>
      <c r="E29" s="23">
        <f>IFERROR(AVERAGE([3]Cleaned!H29:I29),0)</f>
        <v>3969.5</v>
      </c>
      <c r="F29" s="23">
        <f>IFERROR(AVERAGE([3]Cleaned!J29:K29),0)</f>
        <v>6829</v>
      </c>
      <c r="G29" s="23">
        <f>IFERROR(AVERAGE([3]Cleaned!L29:M29),0)</f>
        <v>12260</v>
      </c>
      <c r="H29" s="23">
        <f>IFERROR(AVERAGE([3]Cleaned!N29:O29),0)</f>
        <v>22869.5</v>
      </c>
      <c r="I29" s="23">
        <f>IFERROR(AVERAGE([3]Cleaned!P29:Q29),0)</f>
        <v>24615</v>
      </c>
      <c r="J29" s="23">
        <f>IFERROR(AVERAGE([3]Cleaned!R29:S29),0)</f>
        <v>5503.5</v>
      </c>
      <c r="K29" s="23">
        <f>IFERROR(AVERAGE([3]Cleaned!T29:U29),0)</f>
        <v>10865.5</v>
      </c>
      <c r="L29" s="23">
        <f>IFERROR(AVERAGE([3]Cleaned!V29:W29),0)</f>
        <v>18363.5</v>
      </c>
      <c r="M29" s="23">
        <f>IFERROR(AVERAGE([3]Cleaned!X29:Y29),0)</f>
        <v>22825.5</v>
      </c>
      <c r="N29" s="23">
        <f>IFERROR(AVERAGE([3]Cleaned!Z29:AA29),0)</f>
        <v>22529.5</v>
      </c>
      <c r="O29" s="23">
        <f>IFERROR(AVERAGE([3]Cleaned!AB29:AC29),0)</f>
        <v>16325.5</v>
      </c>
      <c r="P29" s="23">
        <f>IFERROR(AVERAGE([3]Cleaned!AD29:AE29),0)</f>
        <v>22824.5</v>
      </c>
      <c r="Q29" s="23">
        <f>IFERROR(AVERAGE([3]Cleaned!AF29:AG29),0)</f>
        <v>24439</v>
      </c>
      <c r="R29" s="23">
        <f>IFERROR(AVERAGE([3]Cleaned!AH29:AI29),0)</f>
        <v>24828.5</v>
      </c>
      <c r="S29" s="23">
        <f>IFERROR(AVERAGE([3]Cleaned!AJ29:AK29),0)</f>
        <v>22151</v>
      </c>
      <c r="T29" s="23">
        <f>IFERROR(AVERAGE([3]Cleaned!AL29:AM29),0)</f>
        <v>24580</v>
      </c>
      <c r="U29" s="23">
        <f>IFERROR(AVERAGE([3]Cleaned!AN29:AO29),0)</f>
        <v>25443.5</v>
      </c>
      <c r="V29" s="23">
        <f>IFERROR(AVERAGE([3]Cleaned!AP29:AQ29),0)</f>
        <v>25365</v>
      </c>
    </row>
    <row r="30" spans="1:22" x14ac:dyDescent="0.3">
      <c r="A30" s="24">
        <v>3.7499999999999999E-2</v>
      </c>
      <c r="B30" s="23">
        <f>IFERROR(AVERAGE([3]Cleaned!B30:C30),0)</f>
        <v>12673.5</v>
      </c>
      <c r="C30" s="23">
        <f>IFERROR(AVERAGE([3]Cleaned!F30:G30),0)</f>
        <v>1158.5</v>
      </c>
      <c r="D30" s="23">
        <f>IFERROR(AVERAGE([3]Cleaned!D30:E30),0)</f>
        <v>3143.5</v>
      </c>
      <c r="E30" s="23">
        <f>IFERROR(AVERAGE([3]Cleaned!H30:I30),0)</f>
        <v>4032</v>
      </c>
      <c r="F30" s="23">
        <f>IFERROR(AVERAGE([3]Cleaned!J30:K30),0)</f>
        <v>7022</v>
      </c>
      <c r="G30" s="23">
        <f>IFERROR(AVERAGE([3]Cleaned!L30:M30),0)</f>
        <v>12688</v>
      </c>
      <c r="H30" s="23">
        <f>IFERROR(AVERAGE([3]Cleaned!N30:O30),0)</f>
        <v>23330.5</v>
      </c>
      <c r="I30" s="23">
        <f>IFERROR(AVERAGE([3]Cleaned!P30:Q30),0)</f>
        <v>24956.5</v>
      </c>
      <c r="J30" s="23">
        <f>IFERROR(AVERAGE([3]Cleaned!R30:S30),0)</f>
        <v>5614.5</v>
      </c>
      <c r="K30" s="23">
        <f>IFERROR(AVERAGE([3]Cleaned!T30:U30),0)</f>
        <v>11207</v>
      </c>
      <c r="L30" s="23">
        <f>IFERROR(AVERAGE([3]Cleaned!V30:W30),0)</f>
        <v>18926</v>
      </c>
      <c r="M30" s="23">
        <f>IFERROR(AVERAGE([3]Cleaned!X30:Y30),0)</f>
        <v>23253.5</v>
      </c>
      <c r="N30" s="23">
        <f>IFERROR(AVERAGE([3]Cleaned!Z30:AA30),0)</f>
        <v>22975.5</v>
      </c>
      <c r="O30" s="23">
        <f>IFERROR(AVERAGE([3]Cleaned!AB30:AC30),0)</f>
        <v>16738</v>
      </c>
      <c r="P30" s="23">
        <f>IFERROR(AVERAGE([3]Cleaned!AD30:AE30),0)</f>
        <v>23394.5</v>
      </c>
      <c r="Q30" s="23">
        <f>IFERROR(AVERAGE([3]Cleaned!AF30:AG30),0)</f>
        <v>24907.5</v>
      </c>
      <c r="R30" s="23">
        <f>IFERROR(AVERAGE([3]Cleaned!AH30:AI30),0)</f>
        <v>25311.5</v>
      </c>
      <c r="S30" s="23">
        <f>IFERROR(AVERAGE([3]Cleaned!AJ30:AK30),0)</f>
        <v>22593</v>
      </c>
      <c r="T30" s="23">
        <f>IFERROR(AVERAGE([3]Cleaned!AL30:AM30),0)</f>
        <v>25076.5</v>
      </c>
      <c r="U30" s="23">
        <f>IFERROR(AVERAGE([3]Cleaned!AN30:AO30),0)</f>
        <v>26006.5</v>
      </c>
      <c r="V30" s="23">
        <f>IFERROR(AVERAGE([3]Cleaned!AP30:AQ30),0)</f>
        <v>25832.5</v>
      </c>
    </row>
    <row r="31" spans="1:22" x14ac:dyDescent="0.3">
      <c r="A31" s="24">
        <v>3.888888888888889E-2</v>
      </c>
      <c r="B31" s="23">
        <f>IFERROR(AVERAGE([3]Cleaned!B31:C31),0)</f>
        <v>13173</v>
      </c>
      <c r="C31" s="23">
        <f>IFERROR(AVERAGE([3]Cleaned!F31:G31),0)</f>
        <v>1155.5</v>
      </c>
      <c r="D31" s="23">
        <f>IFERROR(AVERAGE([3]Cleaned!D31:E31),0)</f>
        <v>3172</v>
      </c>
      <c r="E31" s="23">
        <f>IFERROR(AVERAGE([3]Cleaned!H31:I31),0)</f>
        <v>4104.5</v>
      </c>
      <c r="F31" s="23">
        <f>IFERROR(AVERAGE([3]Cleaned!J31:K31),0)</f>
        <v>7203.5</v>
      </c>
      <c r="G31" s="23">
        <f>IFERROR(AVERAGE([3]Cleaned!L31:M31),0)</f>
        <v>13107</v>
      </c>
      <c r="H31" s="23">
        <f>IFERROR(AVERAGE([3]Cleaned!N31:O31),0)</f>
        <v>23782</v>
      </c>
      <c r="I31" s="23">
        <f>IFERROR(AVERAGE([3]Cleaned!P31:Q31),0)</f>
        <v>25451</v>
      </c>
      <c r="J31" s="23">
        <f>IFERROR(AVERAGE([3]Cleaned!R31:S31),0)</f>
        <v>5727</v>
      </c>
      <c r="K31" s="23">
        <f>IFERROR(AVERAGE([3]Cleaned!T31:U31),0)</f>
        <v>11580.5</v>
      </c>
      <c r="L31" s="23">
        <f>IFERROR(AVERAGE([3]Cleaned!V31:W31),0)</f>
        <v>19430.5</v>
      </c>
      <c r="M31" s="23">
        <f>IFERROR(AVERAGE([3]Cleaned!X31:Y31),0)</f>
        <v>23676.5</v>
      </c>
      <c r="N31" s="23">
        <f>IFERROR(AVERAGE([3]Cleaned!Z31:AA31),0)</f>
        <v>23344</v>
      </c>
      <c r="O31" s="23">
        <f>IFERROR(AVERAGE([3]Cleaned!AB31:AC31),0)</f>
        <v>17174</v>
      </c>
      <c r="P31" s="23">
        <f>IFERROR(AVERAGE([3]Cleaned!AD31:AE31),0)</f>
        <v>23920.5</v>
      </c>
      <c r="Q31" s="23">
        <f>IFERROR(AVERAGE([3]Cleaned!AF31:AG31),0)</f>
        <v>25356.5</v>
      </c>
      <c r="R31" s="23">
        <f>IFERROR(AVERAGE([3]Cleaned!AH31:AI31),0)</f>
        <v>25685</v>
      </c>
      <c r="S31" s="23">
        <f>IFERROR(AVERAGE([3]Cleaned!AJ31:AK31),0)</f>
        <v>23107.5</v>
      </c>
      <c r="T31" s="23">
        <f>IFERROR(AVERAGE([3]Cleaned!AL31:AM31),0)</f>
        <v>25506.5</v>
      </c>
      <c r="U31" s="23">
        <f>IFERROR(AVERAGE([3]Cleaned!AN31:AO31),0)</f>
        <v>26399</v>
      </c>
      <c r="V31" s="23">
        <f>IFERROR(AVERAGE([3]Cleaned!AP31:AQ31),0)</f>
        <v>26262.5</v>
      </c>
    </row>
    <row r="32" spans="1:22" x14ac:dyDescent="0.3">
      <c r="A32" s="24">
        <v>4.027777777777778E-2</v>
      </c>
      <c r="B32" s="23">
        <f>IFERROR(AVERAGE([3]Cleaned!B32:C32),0)</f>
        <v>13680</v>
      </c>
      <c r="C32" s="23">
        <f>IFERROR(AVERAGE([3]Cleaned!F32:G32),0)</f>
        <v>1151.5</v>
      </c>
      <c r="D32" s="23">
        <f>IFERROR(AVERAGE([3]Cleaned!D32:E32),0)</f>
        <v>3208</v>
      </c>
      <c r="E32" s="23">
        <f>IFERROR(AVERAGE([3]Cleaned!H32:I32),0)</f>
        <v>4162</v>
      </c>
      <c r="F32" s="23">
        <f>IFERROR(AVERAGE([3]Cleaned!J32:K32),0)</f>
        <v>7389.5</v>
      </c>
      <c r="G32" s="23">
        <f>IFERROR(AVERAGE([3]Cleaned!L32:M32),0)</f>
        <v>13517</v>
      </c>
      <c r="H32" s="23">
        <f>IFERROR(AVERAGE([3]Cleaned!N32:O32),0)</f>
        <v>24198</v>
      </c>
      <c r="I32" s="23">
        <f>IFERROR(AVERAGE([3]Cleaned!P32:Q32),0)</f>
        <v>25791.5</v>
      </c>
      <c r="J32" s="23">
        <f>IFERROR(AVERAGE([3]Cleaned!R32:S32),0)</f>
        <v>5828</v>
      </c>
      <c r="K32" s="23">
        <f>IFERROR(AVERAGE([3]Cleaned!T32:U32),0)</f>
        <v>11933</v>
      </c>
      <c r="L32" s="23">
        <f>IFERROR(AVERAGE([3]Cleaned!V32:W32),0)</f>
        <v>19943.5</v>
      </c>
      <c r="M32" s="23">
        <f>IFERROR(AVERAGE([3]Cleaned!X32:Y32),0)</f>
        <v>24004</v>
      </c>
      <c r="N32" s="23">
        <f>IFERROR(AVERAGE([3]Cleaned!Z32:AA32),0)</f>
        <v>23724</v>
      </c>
      <c r="O32" s="23">
        <f>IFERROR(AVERAGE([3]Cleaned!AB32:AC32),0)</f>
        <v>17607</v>
      </c>
      <c r="P32" s="23">
        <f>IFERROR(AVERAGE([3]Cleaned!AD32:AE32),0)</f>
        <v>24399</v>
      </c>
      <c r="Q32" s="23">
        <f>IFERROR(AVERAGE([3]Cleaned!AF32:AG32),0)</f>
        <v>25800.5</v>
      </c>
      <c r="R32" s="23">
        <f>IFERROR(AVERAGE([3]Cleaned!AH32:AI32),0)</f>
        <v>26169.5</v>
      </c>
      <c r="S32" s="23">
        <f>IFERROR(AVERAGE([3]Cleaned!AJ32:AK32),0)</f>
        <v>23551.5</v>
      </c>
      <c r="T32" s="23">
        <f>IFERROR(AVERAGE([3]Cleaned!AL32:AM32),0)</f>
        <v>25980.5</v>
      </c>
      <c r="U32" s="23">
        <f>IFERROR(AVERAGE([3]Cleaned!AN32:AO32),0)</f>
        <v>26859.5</v>
      </c>
      <c r="V32" s="23">
        <f>IFERROR(AVERAGE([3]Cleaned!AP32:AQ32),0)</f>
        <v>26693.5</v>
      </c>
    </row>
    <row r="33" spans="1:22" x14ac:dyDescent="0.3">
      <c r="A33" s="24">
        <v>4.1666666666666664E-2</v>
      </c>
      <c r="B33" s="23">
        <f>IFERROR(AVERAGE([3]Cleaned!B33:C33),0)</f>
        <v>14190</v>
      </c>
      <c r="C33" s="23">
        <f>IFERROR(AVERAGE([3]Cleaned!F33:G33),0)</f>
        <v>1149.5</v>
      </c>
      <c r="D33" s="23">
        <f>IFERROR(AVERAGE([3]Cleaned!D33:E33),0)</f>
        <v>3243.5</v>
      </c>
      <c r="E33" s="23">
        <f>IFERROR(AVERAGE([3]Cleaned!H33:I33),0)</f>
        <v>4223</v>
      </c>
      <c r="F33" s="23">
        <f>IFERROR(AVERAGE([3]Cleaned!J33:K33),0)</f>
        <v>7593</v>
      </c>
      <c r="G33" s="23">
        <f>IFERROR(AVERAGE([3]Cleaned!L33:M33),0)</f>
        <v>13913</v>
      </c>
      <c r="H33" s="23">
        <f>IFERROR(AVERAGE([3]Cleaned!N33:O33),0)</f>
        <v>24595.5</v>
      </c>
      <c r="I33" s="23">
        <f>IFERROR(AVERAGE([3]Cleaned!P33:Q33),0)</f>
        <v>26238</v>
      </c>
      <c r="J33" s="23">
        <f>IFERROR(AVERAGE([3]Cleaned!R33:S33),0)</f>
        <v>5926</v>
      </c>
      <c r="K33" s="23">
        <f>IFERROR(AVERAGE([3]Cleaned!T33:U33),0)</f>
        <v>12294</v>
      </c>
      <c r="L33" s="23">
        <f>IFERROR(AVERAGE([3]Cleaned!V33:W33),0)</f>
        <v>20418</v>
      </c>
      <c r="M33" s="23">
        <f>IFERROR(AVERAGE([3]Cleaned!X33:Y33),0)</f>
        <v>24445</v>
      </c>
      <c r="N33" s="23">
        <f>IFERROR(AVERAGE([3]Cleaned!Z33:AA33),0)</f>
        <v>24098</v>
      </c>
      <c r="O33" s="23">
        <f>IFERROR(AVERAGE([3]Cleaned!AB33:AC33),0)</f>
        <v>17984.5</v>
      </c>
      <c r="P33" s="23">
        <f>IFERROR(AVERAGE([3]Cleaned!AD33:AE33),0)</f>
        <v>24880.5</v>
      </c>
      <c r="Q33" s="23">
        <f>IFERROR(AVERAGE([3]Cleaned!AF33:AG33),0)</f>
        <v>26195</v>
      </c>
      <c r="R33" s="23">
        <f>IFERROR(AVERAGE([3]Cleaned!AH33:AI33),0)</f>
        <v>26501.5</v>
      </c>
      <c r="S33" s="23">
        <f>IFERROR(AVERAGE([3]Cleaned!AJ33:AK33),0)</f>
        <v>23948.5</v>
      </c>
      <c r="T33" s="23">
        <f>IFERROR(AVERAGE([3]Cleaned!AL33:AM33),0)</f>
        <v>26495</v>
      </c>
      <c r="U33" s="23">
        <f>IFERROR(AVERAGE([3]Cleaned!AN33:AO33),0)</f>
        <v>27297.5</v>
      </c>
      <c r="V33" s="23">
        <f>IFERROR(AVERAGE([3]Cleaned!AP33:AQ33),0)</f>
        <v>27117.5</v>
      </c>
    </row>
    <row r="34" spans="1:22" x14ac:dyDescent="0.3">
      <c r="B34" t="str">
        <f>_xlfn.CONCAT(B1)</f>
        <v>pos control</v>
      </c>
      <c r="C34" t="str">
        <f>_xlfn.CONCAT(C1)</f>
        <v>neg control</v>
      </c>
      <c r="D34" t="s">
        <v>363</v>
      </c>
      <c r="E34" t="str">
        <f>_xlfn.CONCAT(E1, " (",E2," mM)")</f>
        <v>Butyrate (10 mM)</v>
      </c>
      <c r="F34" t="str">
        <f>_xlfn.CONCAT(F1, " (",F2," mM)")</f>
        <v>Butyrate (1 mM)</v>
      </c>
      <c r="G34" t="str">
        <f>_xlfn.CONCAT(G1, " (",G2," mM)")</f>
        <v>Butyrate (0.1 mM)</v>
      </c>
      <c r="H34" t="str">
        <f>_xlfn.CONCAT(H1, " (",H2," mM)")</f>
        <v>Butyrate (0.01 mM)</v>
      </c>
      <c r="I34" t="str">
        <f>_xlfn.CONCAT(I1, " (",I2," mM)")</f>
        <v>Butyrate (0.001 mM)</v>
      </c>
      <c r="J34" t="str">
        <f>_xlfn.CONCAT(J1, " (",J2," mM)")</f>
        <v>Prop. (10 mM)</v>
      </c>
      <c r="K34" t="str">
        <f>_xlfn.CONCAT(K1, " (",K2," mM)")</f>
        <v>Prop. (1 mM)</v>
      </c>
      <c r="L34" t="str">
        <f>_xlfn.CONCAT(L1, " (",L2," mM)")</f>
        <v>Prop. (0.1 mM)</v>
      </c>
      <c r="M34" t="str">
        <f>_xlfn.CONCAT(M1, " (",M2," mM)")</f>
        <v>Prop. (0.01 mM)</v>
      </c>
      <c r="N34" t="str">
        <f>_xlfn.CONCAT(N1, " (",N2," mM)")</f>
        <v>Prop. (0.001 mM)</v>
      </c>
      <c r="O34" t="str">
        <f>_xlfn.CONCAT(O1, " (",O2," mM)")</f>
        <v>But-coA (1 mM)</v>
      </c>
      <c r="P34" t="str">
        <f>_xlfn.CONCAT(P1, " (",P2," mM)")</f>
        <v>But-coA (0.1 mM)</v>
      </c>
      <c r="Q34" t="str">
        <f>_xlfn.CONCAT(Q1, " (",Q2," mM)")</f>
        <v>But-coA (0.01 mM)</v>
      </c>
      <c r="R34" t="str">
        <f>_xlfn.CONCAT(R1, " (",R2," mM)")</f>
        <v>But-coA (0.001 mM)</v>
      </c>
      <c r="S34" t="str">
        <f>_xlfn.CONCAT(S1, " (",S2," mM)")</f>
        <v>Prop-coA (1 mM)</v>
      </c>
      <c r="T34" t="str">
        <f>_xlfn.CONCAT(T1, " (",T2," mM)")</f>
        <v>Prop-coA (0.1 mM)</v>
      </c>
      <c r="U34" t="str">
        <f>_xlfn.CONCAT(U1, " (",U2," mM)")</f>
        <v>Prop-coA (0.01 mM)</v>
      </c>
      <c r="V34" t="str">
        <f>_xlfn.CONCAT(V1, " (",V2," mM)")</f>
        <v>Prop-coA (0.001 mM)</v>
      </c>
    </row>
    <row r="35" spans="1:22" x14ac:dyDescent="0.3">
      <c r="A35" t="s">
        <v>260</v>
      </c>
      <c r="B35" s="22">
        <f>LINEST(B3:B22,$A3:$A22,TRUE,FALSE)</f>
        <v>296405.05263157905</v>
      </c>
      <c r="C35" s="22">
        <f>LINEST(C3:C22,$A3:$A22,TRUE,FALSE)</f>
        <v>5896.1503759398483</v>
      </c>
      <c r="D35" s="22">
        <f>LINEST(D3:D22,$A3:$A22,TRUE,FALSE)</f>
        <v>69976.962406015038</v>
      </c>
      <c r="E35" s="22">
        <f>LINEST(E3:E22,$A3:$A22,TRUE,FALSE)</f>
        <v>97552.962406015082</v>
      </c>
      <c r="F35" s="22">
        <f>LINEST(F3:F22,$A3:$A22,TRUE,FALSE)</f>
        <v>167480.12030075191</v>
      </c>
      <c r="G35" s="22">
        <f>LINEST(G3:G22,$A3:$A22,TRUE,FALSE)</f>
        <v>316273.53383458644</v>
      </c>
      <c r="H35" s="22">
        <f>LINEST(H3:H22,$A3:$A22,TRUE,FALSE)</f>
        <v>723640.60150375951</v>
      </c>
      <c r="I35" s="22">
        <f>LINEST(I3:I22,$A3:$A22,TRUE,FALSE)</f>
        <v>784814.34586466185</v>
      </c>
      <c r="J35" s="22">
        <f>LINEST(J3:J22,$A3:$A22,TRUE,FALSE)</f>
        <v>135782.5263157895</v>
      </c>
      <c r="K35" s="22">
        <f>LINEST(K3:K22,$A3:$A22,TRUE,FALSE)</f>
        <v>276982.37593984965</v>
      </c>
      <c r="L35" s="22">
        <f>LINEST(L3:L22,$A3:$A22,TRUE,FALSE)</f>
        <v>511521.8345864662</v>
      </c>
      <c r="M35" s="22">
        <f>LINEST(M3:M22,$A3:$A22,TRUE,FALSE)</f>
        <v>734694.76691729331</v>
      </c>
      <c r="N35" s="22">
        <f>LINEST(N3:N22,$A3:$A22,TRUE,FALSE)</f>
        <v>725854.4661654135</v>
      </c>
      <c r="O35" s="22">
        <f>LINEST(O3:O22,$A3:$A22,TRUE,FALSE)</f>
        <v>464763.78947368433</v>
      </c>
      <c r="P35" s="22">
        <f>LINEST(P3:P22,$A3:$A22,TRUE,FALSE)</f>
        <v>680055.42857142852</v>
      </c>
      <c r="Q35" s="22">
        <f>LINEST(Q3:Q22,$A3:$A22,TRUE,FALSE)</f>
        <v>764145.47368421091</v>
      </c>
      <c r="R35" s="22">
        <f>LINEST(R3:R22,$A3:$A22,TRUE,FALSE)</f>
        <v>785224.96240601502</v>
      </c>
      <c r="S35" s="22">
        <f>LINEST(S3:S22,$A3:$A22,TRUE,FALSE)</f>
        <v>676263.7894736845</v>
      </c>
      <c r="T35" s="22">
        <f>LINEST(T3:T22,$A3:$A22,TRUE,FALSE)</f>
        <v>761562.94736842148</v>
      </c>
      <c r="U35" s="22">
        <f>LINEST(U3:U22,$A3:$A22,TRUE,FALSE)</f>
        <v>803836.69172932312</v>
      </c>
      <c r="V35" s="22">
        <f>LINEST(V3:V22,$A3:$A22,TRUE,FALSE)</f>
        <v>810152.39097744378</v>
      </c>
    </row>
    <row r="36" spans="1:22" x14ac:dyDescent="0.3">
      <c r="E36">
        <v>10</v>
      </c>
      <c r="F36">
        <v>1</v>
      </c>
      <c r="G36">
        <v>0.1</v>
      </c>
      <c r="H36">
        <v>0.01</v>
      </c>
      <c r="I36">
        <v>1E-3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C95A0-4B57-45BF-A949-0A316D420FC3}">
  <dimension ref="A1:AA65"/>
  <sheetViews>
    <sheetView workbookViewId="0">
      <pane ySplit="1" topLeftCell="A2" activePane="bottomLeft" state="frozen"/>
      <selection pane="bottomLeft" activeCell="G26" sqref="G26"/>
    </sheetView>
  </sheetViews>
  <sheetFormatPr defaultRowHeight="14.4" x14ac:dyDescent="0.3"/>
  <sheetData>
    <row r="1" spans="1:27" ht="28.8" x14ac:dyDescent="0.3">
      <c r="A1" s="25" t="s">
        <v>372</v>
      </c>
      <c r="B1" s="25" t="s">
        <v>371</v>
      </c>
      <c r="C1" s="25" t="s">
        <v>379</v>
      </c>
      <c r="D1" s="25" t="s">
        <v>370</v>
      </c>
      <c r="E1" s="25" t="s">
        <v>187</v>
      </c>
      <c r="F1" s="25" t="s">
        <v>187</v>
      </c>
      <c r="G1" s="25" t="s">
        <v>187</v>
      </c>
      <c r="H1" s="25" t="s">
        <v>187</v>
      </c>
      <c r="I1" s="25" t="s">
        <v>187</v>
      </c>
      <c r="J1" s="25" t="s">
        <v>378</v>
      </c>
      <c r="K1" s="25" t="s">
        <v>368</v>
      </c>
      <c r="L1" s="25" t="s">
        <v>368</v>
      </c>
      <c r="M1" s="25" t="s">
        <v>368</v>
      </c>
      <c r="N1" s="25" t="s">
        <v>368</v>
      </c>
      <c r="O1" s="25" t="s">
        <v>368</v>
      </c>
      <c r="P1" s="25" t="s">
        <v>377</v>
      </c>
      <c r="Q1" s="25" t="s">
        <v>367</v>
      </c>
      <c r="R1" s="25" t="s">
        <v>367</v>
      </c>
      <c r="S1" s="25" t="s">
        <v>367</v>
      </c>
      <c r="T1" s="25" t="s">
        <v>367</v>
      </c>
      <c r="U1" s="25" t="s">
        <v>376</v>
      </c>
      <c r="V1" s="25" t="s">
        <v>366</v>
      </c>
      <c r="W1" s="25" t="s">
        <v>366</v>
      </c>
      <c r="X1" s="25" t="s">
        <v>366</v>
      </c>
      <c r="Y1" s="25" t="s">
        <v>366</v>
      </c>
      <c r="Z1" s="25" t="s">
        <v>375</v>
      </c>
      <c r="AA1" s="30" t="s">
        <v>374</v>
      </c>
    </row>
    <row r="2" spans="1:27" x14ac:dyDescent="0.3">
      <c r="A2" s="27" t="s">
        <v>365</v>
      </c>
      <c r="B2" s="25"/>
      <c r="C2" s="25">
        <f>1/1000</f>
        <v>1E-3</v>
      </c>
      <c r="D2" s="25"/>
      <c r="E2" s="25">
        <v>10</v>
      </c>
      <c r="F2" s="25">
        <v>1</v>
      </c>
      <c r="G2" s="25">
        <v>0.1</v>
      </c>
      <c r="H2" s="25">
        <v>0.01</v>
      </c>
      <c r="I2" s="25">
        <v>1E-3</v>
      </c>
      <c r="J2" s="25">
        <v>1</v>
      </c>
      <c r="K2" s="25">
        <v>10</v>
      </c>
      <c r="L2" s="25">
        <v>1</v>
      </c>
      <c r="M2" s="25">
        <v>0.1</v>
      </c>
      <c r="N2" s="25">
        <v>0.01</v>
      </c>
      <c r="O2" s="25">
        <v>1E-3</v>
      </c>
      <c r="P2" s="25">
        <v>1</v>
      </c>
      <c r="Q2" s="25">
        <v>1</v>
      </c>
      <c r="R2" s="25">
        <v>0.1</v>
      </c>
      <c r="S2" s="25">
        <v>0.01</v>
      </c>
      <c r="T2" s="25">
        <v>1E-3</v>
      </c>
      <c r="U2" s="25">
        <v>1</v>
      </c>
      <c r="V2" s="25">
        <v>1</v>
      </c>
      <c r="W2" s="25">
        <v>0.1</v>
      </c>
      <c r="X2" s="25">
        <v>0.01</v>
      </c>
      <c r="Y2" s="25">
        <v>1E-3</v>
      </c>
      <c r="Z2" s="25">
        <v>1</v>
      </c>
    </row>
    <row r="3" spans="1:27" s="15" customFormat="1" x14ac:dyDescent="0.3">
      <c r="A3" s="29" t="s">
        <v>293</v>
      </c>
      <c r="B3" s="29" t="str">
        <f>B1</f>
        <v>pos control</v>
      </c>
      <c r="C3" s="29" t="s">
        <v>373</v>
      </c>
      <c r="D3" s="29" t="str">
        <f>D1</f>
        <v>neg control</v>
      </c>
      <c r="E3" s="29" t="str">
        <f>_xlfn.CONCAT(E1," (",E2," mM)")</f>
        <v>Butyrate (10 mM)</v>
      </c>
      <c r="F3" s="29" t="str">
        <f>_xlfn.CONCAT(F1," (",F2," mM)")</f>
        <v>Butyrate (1 mM)</v>
      </c>
      <c r="G3" s="29" t="str">
        <f>_xlfn.CONCAT(G1," (",G2," mM)")</f>
        <v>Butyrate (0.1 mM)</v>
      </c>
      <c r="H3" s="29" t="str">
        <f>_xlfn.CONCAT(H1," (",H2," mM)")</f>
        <v>Butyrate (0.01 mM)</v>
      </c>
      <c r="I3" s="29" t="str">
        <f>_xlfn.CONCAT(I1," (",I2," mM)")</f>
        <v>Butyrate (0.001 mM)</v>
      </c>
      <c r="J3" s="29" t="str">
        <f>_xlfn.CONCAT(J1," (",J2," mM)")</f>
        <v>But+p300 (1 mM)</v>
      </c>
      <c r="K3" s="29" t="str">
        <f>_xlfn.CONCAT(K1," (",K2," mM)")</f>
        <v>Prop. (10 mM)</v>
      </c>
      <c r="L3" s="29" t="str">
        <f>_xlfn.CONCAT(L1," (",L2," mM)")</f>
        <v>Prop. (1 mM)</v>
      </c>
      <c r="M3" s="29" t="str">
        <f>_xlfn.CONCAT(M1," (",M2," mM)")</f>
        <v>Prop. (0.1 mM)</v>
      </c>
      <c r="N3" s="29" t="str">
        <f>_xlfn.CONCAT(N1," (",N2," mM)")</f>
        <v>Prop. (0.01 mM)</v>
      </c>
      <c r="O3" s="29" t="str">
        <f>_xlfn.CONCAT(O1," (",O2," mM)")</f>
        <v>Prop. (0.001 mM)</v>
      </c>
      <c r="P3" s="29" t="str">
        <f>_xlfn.CONCAT(P1," (",P2," mM)")</f>
        <v>Pro+p300 (1 mM)</v>
      </c>
      <c r="Q3" s="29" t="str">
        <f>_xlfn.CONCAT(Q1," (",Q2," mM)")</f>
        <v>But-coA (1 mM)</v>
      </c>
      <c r="R3" s="29" t="str">
        <f>_xlfn.CONCAT(R1," (",R2," mM)")</f>
        <v>But-coA (0.1 mM)</v>
      </c>
      <c r="S3" s="29" t="str">
        <f>_xlfn.CONCAT(S1," (",S2," mM)")</f>
        <v>But-coA (0.01 mM)</v>
      </c>
      <c r="T3" s="29" t="str">
        <f>_xlfn.CONCAT(T1," (",T2," mM)")</f>
        <v>But-coA (0.001 mM)</v>
      </c>
      <c r="U3" s="29" t="str">
        <f>_xlfn.CONCAT(U1," (",U2," mM)")</f>
        <v>BcoA + p300 (1 mM)</v>
      </c>
      <c r="V3" s="29" t="str">
        <f>_xlfn.CONCAT(V1," (",V2," mM)")</f>
        <v>Prop-coA (1 mM)</v>
      </c>
      <c r="W3" s="29" t="str">
        <f>_xlfn.CONCAT(W1," (",W2," mM)")</f>
        <v>Prop-coA (0.1 mM)</v>
      </c>
      <c r="X3" s="29" t="str">
        <f>_xlfn.CONCAT(X1," (",X2," mM)")</f>
        <v>Prop-coA (0.01 mM)</v>
      </c>
      <c r="Y3" s="29" t="str">
        <f>_xlfn.CONCAT(Y1," (",Y2," mM)")</f>
        <v>Prop-coA (0.001 mM)</v>
      </c>
      <c r="Z3" s="29" t="str">
        <f>_xlfn.CONCAT(Z1," (",Z2," mM)")</f>
        <v>PcoA + p300 (1 mM)</v>
      </c>
    </row>
    <row r="4" spans="1:27" x14ac:dyDescent="0.3">
      <c r="A4" s="24">
        <v>0</v>
      </c>
      <c r="B4" s="28">
        <f>AVERAGE([4]Cleaned!B3:C3)</f>
        <v>0.3</v>
      </c>
      <c r="C4" s="28">
        <f>AVERAGE([4]Cleaned!D3:E3)</f>
        <v>0.29199999999999998</v>
      </c>
      <c r="D4" s="28">
        <f>AVERAGE([4]Cleaned!G3)</f>
        <v>0.30199999999999999</v>
      </c>
      <c r="E4" s="28">
        <f>AVERAGE([4]Cleaned!H3:I3)</f>
        <v>0.29649999999999999</v>
      </c>
      <c r="F4" s="28">
        <f>AVERAGE([4]Cleaned!J3:K3)</f>
        <v>0.29299999999999998</v>
      </c>
      <c r="G4" s="28">
        <f>AVERAGE([4]Cleaned!L3:M3)</f>
        <v>0.29199999999999998</v>
      </c>
      <c r="H4" s="28">
        <f>AVERAGE([4]Cleaned!N3:O3)</f>
        <v>0.28599999999999998</v>
      </c>
      <c r="I4" s="28">
        <f>AVERAGE([4]Cleaned!Q3)</f>
        <v>0.20699999999999999</v>
      </c>
      <c r="J4" s="28">
        <f>AVERAGE([4]Cleaned!AR3:AS3)</f>
        <v>0.28599999999999998</v>
      </c>
      <c r="K4" s="28">
        <f>AVERAGE([4]Cleaned!R3:S3)</f>
        <v>0.28949999999999998</v>
      </c>
      <c r="L4" s="28">
        <f>AVERAGE([4]Cleaned!T3:U3)</f>
        <v>0.28349999999999997</v>
      </c>
      <c r="M4" s="28">
        <f>AVERAGE([4]Cleaned!V3:W3)</f>
        <v>0.29249999999999998</v>
      </c>
      <c r="N4" s="28">
        <f>AVERAGE([4]Cleaned!X3:Y3)</f>
        <v>0.28999999999999998</v>
      </c>
      <c r="O4" s="28">
        <f>AVERAGE([4]Cleaned!Z3:AA3)</f>
        <v>0.217</v>
      </c>
      <c r="P4" s="28">
        <f>AVERAGE([4]Cleaned!AT3:AU3)</f>
        <v>0.28999999999999998</v>
      </c>
      <c r="Q4" s="28">
        <f>AVERAGE([4]Cleaned!AB3:AC3)</f>
        <v>0.28349999999999997</v>
      </c>
      <c r="R4" s="28">
        <f>AVERAGE([4]Cleaned!AD3:AE3)</f>
        <v>0.28600000000000003</v>
      </c>
      <c r="S4" s="28">
        <f>AVERAGE([4]Cleaned!AF3:AG3)</f>
        <v>0.31799999999999995</v>
      </c>
      <c r="T4" s="28">
        <f>AVERAGE([4]Cleaned!AH3:AI3)</f>
        <v>0.28499999999999998</v>
      </c>
      <c r="U4" s="28">
        <f>AVERAGE([4]Cleaned!AV3:AW3)</f>
        <v>0.28449999999999998</v>
      </c>
      <c r="V4" s="28">
        <f>AVERAGE([4]Cleaned!AJ3:AK3)</f>
        <v>0.3145</v>
      </c>
      <c r="W4" s="28">
        <f>AVERAGE([4]Cleaned!AL3:AM3)</f>
        <v>0.28949999999999998</v>
      </c>
      <c r="X4" s="28">
        <f>AVERAGE([4]Cleaned!AN3:AO3)</f>
        <v>0.28000000000000003</v>
      </c>
      <c r="Y4" s="28">
        <f>AVERAGE([4]Cleaned!AP3:AQ3)</f>
        <v>0.29549999999999998</v>
      </c>
      <c r="Z4" s="28">
        <f>AVERAGE([4]Cleaned!AX3:AY3)</f>
        <v>0.29699999999999999</v>
      </c>
      <c r="AA4">
        <f>AVERAGE(((T4-Q4)/(Q4+T4)),((Y4-V4)/(V4+Y4)))</f>
        <v>-1.4254509278082975E-2</v>
      </c>
    </row>
    <row r="5" spans="1:27" x14ac:dyDescent="0.3">
      <c r="A5" s="24">
        <v>1.3888888888888889E-3</v>
      </c>
      <c r="B5" s="28">
        <f>AVERAGE([4]Cleaned!B4:C4)</f>
        <v>0.312</v>
      </c>
      <c r="C5" s="28">
        <v>0.29599999999999999</v>
      </c>
      <c r="D5" s="28">
        <v>0.314</v>
      </c>
      <c r="E5" s="28">
        <v>0.317</v>
      </c>
      <c r="F5" s="28">
        <v>0.29499999999999998</v>
      </c>
      <c r="G5" s="28">
        <v>0.29199999999999998</v>
      </c>
      <c r="H5" s="28">
        <v>0.29699999999999999</v>
      </c>
      <c r="I5" s="28">
        <f>AVERAGE([4]Cleaned!Q4)</f>
        <v>0.20599999999999999</v>
      </c>
      <c r="J5" s="28">
        <v>0.29299999999999998</v>
      </c>
      <c r="K5" s="28">
        <v>0.318</v>
      </c>
      <c r="L5" s="28">
        <v>0.30499999999999999</v>
      </c>
      <c r="M5" s="28">
        <v>0.29299999999999998</v>
      </c>
      <c r="N5" s="28">
        <v>0.29299999999999998</v>
      </c>
      <c r="O5" s="28">
        <v>0.21199999999999999</v>
      </c>
      <c r="P5" s="28">
        <v>0.29599999999999999</v>
      </c>
      <c r="Q5" s="28">
        <v>0.30499999999999999</v>
      </c>
      <c r="R5" s="28">
        <v>0.29599999999999999</v>
      </c>
      <c r="S5" s="28">
        <v>0.28599999999999998</v>
      </c>
      <c r="T5" s="28">
        <v>0.28799999999999998</v>
      </c>
      <c r="U5" s="28">
        <v>0.29399999999999998</v>
      </c>
      <c r="V5" s="28">
        <v>0.36299999999999999</v>
      </c>
      <c r="W5" s="28">
        <v>0.32400000000000001</v>
      </c>
      <c r="X5" s="28">
        <v>0.30199999999999999</v>
      </c>
      <c r="Y5" s="28">
        <v>0.30599999999999999</v>
      </c>
      <c r="Z5" s="28">
        <v>0.30499999999999999</v>
      </c>
      <c r="AA5">
        <f>AVERAGE(((T5-Q5)/(Q5+T5)),((Y5-V5)/(V5+Y5)))</f>
        <v>-5.693479230786682E-2</v>
      </c>
    </row>
    <row r="6" spans="1:27" x14ac:dyDescent="0.3">
      <c r="A6" s="24">
        <v>2.7777777777777779E-3</v>
      </c>
      <c r="B6" s="28">
        <f>AVERAGE([4]Cleaned!B5:C5)</f>
        <v>0.33300000000000002</v>
      </c>
      <c r="C6" s="28">
        <v>0.32</v>
      </c>
      <c r="D6" s="28">
        <v>0.33500000000000002</v>
      </c>
      <c r="E6" s="28">
        <v>0.32800000000000001</v>
      </c>
      <c r="F6" s="28">
        <v>0.312</v>
      </c>
      <c r="G6" s="28">
        <v>0.30099999999999999</v>
      </c>
      <c r="H6" s="28">
        <v>0.312</v>
      </c>
      <c r="I6" s="28">
        <f>AVERAGE([4]Cleaned!Q5)</f>
        <v>0.21</v>
      </c>
      <c r="J6" s="28">
        <v>0.32</v>
      </c>
      <c r="K6" s="28">
        <v>0.34100000000000003</v>
      </c>
      <c r="L6" s="28">
        <v>0.33700000000000002</v>
      </c>
      <c r="M6" s="28">
        <v>0.30299999999999999</v>
      </c>
      <c r="N6" s="28">
        <v>0.30299999999999999</v>
      </c>
      <c r="O6" s="28">
        <v>0.218</v>
      </c>
      <c r="P6" s="28">
        <v>0.30499999999999999</v>
      </c>
      <c r="Q6" s="28">
        <v>0.35699999999999998</v>
      </c>
      <c r="R6" s="28">
        <v>0.32600000000000001</v>
      </c>
      <c r="S6" s="28">
        <v>0.30199999999999999</v>
      </c>
      <c r="T6" s="28">
        <v>0.29899999999999999</v>
      </c>
      <c r="U6" s="28">
        <v>0.33500000000000002</v>
      </c>
      <c r="V6" s="28">
        <v>0.38800000000000001</v>
      </c>
      <c r="W6" s="28">
        <v>0.36299999999999999</v>
      </c>
      <c r="X6" s="28">
        <v>0.315</v>
      </c>
      <c r="Y6" s="28">
        <v>0.32600000000000001</v>
      </c>
      <c r="Z6" s="28">
        <v>0.33400000000000002</v>
      </c>
      <c r="AA6">
        <f>AVERAGE(((T6-Q6)/(Q6+T6)),((Y6-V6)/(V6+Y6)))</f>
        <v>-8.7624684019949439E-2</v>
      </c>
    </row>
    <row r="7" spans="1:27" x14ac:dyDescent="0.3">
      <c r="A7" s="24">
        <v>4.1666666666666666E-3</v>
      </c>
      <c r="B7" s="28">
        <f>AVERAGE([4]Cleaned!B6:C6)</f>
        <v>0.371</v>
      </c>
      <c r="C7" s="28">
        <v>0.34499999999999997</v>
      </c>
      <c r="D7" s="28">
        <v>0.35199999999999998</v>
      </c>
      <c r="E7" s="28">
        <v>0.34599999999999997</v>
      </c>
      <c r="F7" s="28">
        <v>0.33900000000000002</v>
      </c>
      <c r="G7" s="28">
        <v>0.32600000000000001</v>
      </c>
      <c r="H7" s="28">
        <v>0.33600000000000002</v>
      </c>
      <c r="I7" s="28">
        <f>AVERAGE([4]Cleaned!Q6)</f>
        <v>0.219</v>
      </c>
      <c r="J7" s="28">
        <v>0.35799999999999998</v>
      </c>
      <c r="K7" s="28">
        <v>0.378</v>
      </c>
      <c r="L7" s="28">
        <v>0.38800000000000001</v>
      </c>
      <c r="M7" s="28">
        <v>0.33500000000000002</v>
      </c>
      <c r="N7" s="28">
        <v>0.32700000000000001</v>
      </c>
      <c r="O7" s="28">
        <v>0.22</v>
      </c>
      <c r="P7" s="28">
        <v>0.32</v>
      </c>
      <c r="Q7" s="28">
        <v>0.42799999999999999</v>
      </c>
      <c r="R7" s="28">
        <v>0.36099999999999999</v>
      </c>
      <c r="S7" s="28">
        <v>0.32400000000000001</v>
      </c>
      <c r="T7" s="28">
        <v>0.315</v>
      </c>
      <c r="U7" s="28">
        <v>0.39500000000000002</v>
      </c>
      <c r="V7" s="28">
        <v>0.437</v>
      </c>
      <c r="W7" s="28">
        <v>0.4</v>
      </c>
      <c r="X7" s="28">
        <v>0.34899999999999998</v>
      </c>
      <c r="Y7" s="28">
        <v>0.35099999999999998</v>
      </c>
      <c r="Z7" s="28">
        <v>0.38</v>
      </c>
      <c r="AA7">
        <f>AVERAGE(((T7-Q7)/(Q7+T7)),((Y7-V7)/(V7+Y7)))</f>
        <v>-0.13061159655942778</v>
      </c>
    </row>
    <row r="8" spans="1:27" x14ac:dyDescent="0.3">
      <c r="A8" s="24">
        <v>5.5555555555555558E-3</v>
      </c>
      <c r="B8" s="28">
        <f>AVERAGE([4]Cleaned!B7:C7)</f>
        <v>0.39950000000000002</v>
      </c>
      <c r="C8" s="28">
        <v>0.373</v>
      </c>
      <c r="D8" s="28">
        <v>0.372</v>
      </c>
      <c r="E8" s="28">
        <v>0.36699999999999999</v>
      </c>
      <c r="F8" s="28">
        <v>0.373</v>
      </c>
      <c r="G8" s="28">
        <v>0.35</v>
      </c>
      <c r="H8" s="28">
        <v>0.36199999999999999</v>
      </c>
      <c r="I8" s="28">
        <f>AVERAGE([4]Cleaned!Q7)</f>
        <v>0.22500000000000001</v>
      </c>
      <c r="J8" s="28">
        <v>0.39700000000000002</v>
      </c>
      <c r="K8" s="28">
        <v>0.42</v>
      </c>
      <c r="L8" s="28">
        <v>0.44500000000000001</v>
      </c>
      <c r="M8" s="28">
        <v>0.35399999999999998</v>
      </c>
      <c r="N8" s="28">
        <v>0.34899999999999998</v>
      </c>
      <c r="O8" s="28">
        <v>0.23</v>
      </c>
      <c r="P8" s="28">
        <v>0.34399999999999997</v>
      </c>
      <c r="Q8" s="28">
        <v>0.497</v>
      </c>
      <c r="R8" s="28">
        <v>0.39500000000000002</v>
      </c>
      <c r="S8" s="28">
        <v>0.34799999999999998</v>
      </c>
      <c r="T8" s="28">
        <v>0.34699999999999998</v>
      </c>
      <c r="U8" s="28">
        <v>0.46200000000000002</v>
      </c>
      <c r="V8" s="28">
        <v>0.52200000000000002</v>
      </c>
      <c r="W8" s="28">
        <v>0.44500000000000001</v>
      </c>
      <c r="X8" s="28">
        <v>0.39200000000000002</v>
      </c>
      <c r="Y8" s="28">
        <v>0.377</v>
      </c>
      <c r="Z8" s="28">
        <v>0.43099999999999999</v>
      </c>
      <c r="AA8">
        <f>AVERAGE(((T8-Q8)/(Q8+T8)),((Y8-V8)/(V8+Y8)))</f>
        <v>-0.16950772053202878</v>
      </c>
    </row>
    <row r="9" spans="1:27" x14ac:dyDescent="0.3">
      <c r="A9" s="24">
        <v>6.9444444444444441E-3</v>
      </c>
      <c r="B9" s="28">
        <f>AVERAGE([4]Cleaned!B8:C8)</f>
        <v>0.4355</v>
      </c>
      <c r="C9" s="28">
        <v>0.39600000000000002</v>
      </c>
      <c r="D9" s="28">
        <v>0.38500000000000001</v>
      </c>
      <c r="E9" s="28">
        <v>0.39300000000000002</v>
      </c>
      <c r="F9" s="28">
        <v>0.41899999999999998</v>
      </c>
      <c r="G9" s="28">
        <v>0.36499999999999999</v>
      </c>
      <c r="H9" s="28">
        <v>0.38600000000000001</v>
      </c>
      <c r="I9" s="28">
        <f>AVERAGE([4]Cleaned!Q8)</f>
        <v>0.23400000000000001</v>
      </c>
      <c r="J9" s="28">
        <v>0.42299999999999999</v>
      </c>
      <c r="K9" s="28">
        <v>0.45400000000000001</v>
      </c>
      <c r="L9" s="28">
        <v>0.49299999999999999</v>
      </c>
      <c r="M9" s="28">
        <v>0.377</v>
      </c>
      <c r="N9" s="28">
        <v>0.38</v>
      </c>
      <c r="O9" s="28">
        <v>0.23300000000000001</v>
      </c>
      <c r="P9" s="28">
        <v>0.377</v>
      </c>
      <c r="Q9" s="28">
        <v>0.57499999999999996</v>
      </c>
      <c r="R9" s="28">
        <v>0.42399999999999999</v>
      </c>
      <c r="S9" s="28">
        <v>0.36899999999999999</v>
      </c>
      <c r="T9" s="28">
        <v>0.373</v>
      </c>
      <c r="U9" s="28">
        <v>0.53100000000000003</v>
      </c>
      <c r="V9" s="28">
        <v>0.59899999999999998</v>
      </c>
      <c r="W9" s="28">
        <v>0.498</v>
      </c>
      <c r="X9" s="28">
        <v>0.439</v>
      </c>
      <c r="Y9" s="28">
        <v>0.40300000000000002</v>
      </c>
      <c r="Z9" s="28">
        <v>0.48799999999999999</v>
      </c>
      <c r="AA9">
        <f>AVERAGE(((T9-Q9)/(Q9+T9)),((Y9-V9)/(V9+Y9)))</f>
        <v>-0.20434447560575048</v>
      </c>
    </row>
    <row r="10" spans="1:27" x14ac:dyDescent="0.3">
      <c r="A10" s="24">
        <v>8.3333333333333332E-3</v>
      </c>
      <c r="B10" s="28">
        <f>AVERAGE([4]Cleaned!B9:C9)</f>
        <v>0.46300000000000002</v>
      </c>
      <c r="C10" s="28">
        <v>0.42299999999999999</v>
      </c>
      <c r="D10" s="28">
        <v>0.40300000000000002</v>
      </c>
      <c r="E10" s="28">
        <v>0.41899999999999998</v>
      </c>
      <c r="F10" s="28">
        <v>0.45800000000000002</v>
      </c>
      <c r="G10" s="28">
        <v>0.38700000000000001</v>
      </c>
      <c r="H10" s="28">
        <v>0.41199999999999998</v>
      </c>
      <c r="I10" s="28">
        <f>AVERAGE([4]Cleaned!Q9)</f>
        <v>0.245</v>
      </c>
      <c r="J10" s="28">
        <v>0.44</v>
      </c>
      <c r="K10" s="28">
        <v>0.5</v>
      </c>
      <c r="L10" s="28">
        <v>0.52700000000000002</v>
      </c>
      <c r="M10" s="28">
        <v>0.40899999999999997</v>
      </c>
      <c r="N10" s="28">
        <v>0.40400000000000003</v>
      </c>
      <c r="O10" s="28">
        <v>0.23599999999999999</v>
      </c>
      <c r="P10" s="28">
        <v>0.41799999999999998</v>
      </c>
      <c r="Q10" s="28">
        <v>0.63700000000000001</v>
      </c>
      <c r="R10" s="28">
        <v>0.45700000000000002</v>
      </c>
      <c r="S10" s="28">
        <v>0.39200000000000002</v>
      </c>
      <c r="T10" s="28">
        <v>0.40300000000000002</v>
      </c>
      <c r="U10" s="28">
        <v>0.59899999999999998</v>
      </c>
      <c r="V10" s="28">
        <v>0.67300000000000004</v>
      </c>
      <c r="W10" s="28">
        <v>0.55800000000000005</v>
      </c>
      <c r="X10" s="28">
        <v>0.48599999999999999</v>
      </c>
      <c r="Y10" s="28">
        <v>0.42799999999999999</v>
      </c>
      <c r="Z10" s="28">
        <v>0.53600000000000003</v>
      </c>
      <c r="AA10">
        <f>AVERAGE(((T10-Q10)/(Q10+T10)),((Y10-V10)/(V10+Y10)))</f>
        <v>-0.22376248864668485</v>
      </c>
    </row>
    <row r="11" spans="1:27" x14ac:dyDescent="0.3">
      <c r="A11" s="24">
        <v>9.7222222222222224E-3</v>
      </c>
      <c r="B11" s="28">
        <f>AVERAGE([4]Cleaned!B10:C10)</f>
        <v>0.48349999999999999</v>
      </c>
      <c r="C11" s="28">
        <v>0.441</v>
      </c>
      <c r="D11" s="28">
        <v>0.42099999999999999</v>
      </c>
      <c r="E11" s="28">
        <v>0.45700000000000002</v>
      </c>
      <c r="F11" s="28">
        <v>0.47599999999999998</v>
      </c>
      <c r="G11" s="28">
        <v>0.41499999999999998</v>
      </c>
      <c r="H11" s="28">
        <v>0.439</v>
      </c>
      <c r="I11" s="28">
        <f>AVERAGE([4]Cleaned!Q10)</f>
        <v>0.253</v>
      </c>
      <c r="J11" s="28">
        <v>0.45400000000000001</v>
      </c>
      <c r="K11" s="28">
        <v>0.53700000000000003</v>
      </c>
      <c r="L11" s="28">
        <v>0.54800000000000004</v>
      </c>
      <c r="M11" s="28">
        <v>0.46899999999999997</v>
      </c>
      <c r="N11" s="28">
        <v>0.43099999999999999</v>
      </c>
      <c r="O11" s="28">
        <v>0.24399999999999999</v>
      </c>
      <c r="P11" s="28">
        <v>0.45800000000000002</v>
      </c>
      <c r="Q11" s="28">
        <v>0.68899999999999995</v>
      </c>
      <c r="R11" s="28">
        <v>0.49399999999999999</v>
      </c>
      <c r="S11" s="28">
        <v>0.41899999999999998</v>
      </c>
      <c r="T11" s="28">
        <v>0.42299999999999999</v>
      </c>
      <c r="U11" s="28">
        <v>0.66300000000000003</v>
      </c>
      <c r="V11" s="28">
        <v>0.72699999999999998</v>
      </c>
      <c r="W11" s="28">
        <v>0.61399999999999999</v>
      </c>
      <c r="X11" s="28">
        <v>0.52100000000000002</v>
      </c>
      <c r="Y11" s="28">
        <v>0.45</v>
      </c>
      <c r="Z11" s="28">
        <v>0.58399999999999996</v>
      </c>
      <c r="AA11">
        <f>AVERAGE(((T11-Q11)/(Q11+T11)),((Y11-V11)/(V11+Y11)))</f>
        <v>-0.23727636412535219</v>
      </c>
    </row>
    <row r="12" spans="1:27" x14ac:dyDescent="0.3">
      <c r="A12" s="24">
        <v>1.1111111111111112E-2</v>
      </c>
      <c r="B12" s="28">
        <f>AVERAGE([4]Cleaned!B11:C11)</f>
        <v>0.505</v>
      </c>
      <c r="C12" s="28">
        <v>0.46300000000000002</v>
      </c>
      <c r="D12" s="28">
        <v>0.439</v>
      </c>
      <c r="E12" s="28">
        <v>0.498</v>
      </c>
      <c r="F12" s="28">
        <v>0.49399999999999999</v>
      </c>
      <c r="G12" s="28">
        <v>0.44</v>
      </c>
      <c r="H12" s="28">
        <v>0.46200000000000002</v>
      </c>
      <c r="I12" s="28">
        <f>AVERAGE([4]Cleaned!Q11)</f>
        <v>0.26100000000000001</v>
      </c>
      <c r="J12" s="28">
        <v>0.47199999999999998</v>
      </c>
      <c r="K12" s="28">
        <v>0.56799999999999995</v>
      </c>
      <c r="L12" s="28">
        <v>0.56499999999999995</v>
      </c>
      <c r="M12" s="28">
        <v>0.50900000000000001</v>
      </c>
      <c r="N12" s="28">
        <v>0.45100000000000001</v>
      </c>
      <c r="O12" s="28">
        <v>0.247</v>
      </c>
      <c r="P12" s="28">
        <v>0.48699999999999999</v>
      </c>
      <c r="Q12" s="28">
        <v>0.73399999999999999</v>
      </c>
      <c r="R12" s="28">
        <v>0.53100000000000003</v>
      </c>
      <c r="S12" s="28">
        <v>0.439</v>
      </c>
      <c r="T12" s="28">
        <v>0.442</v>
      </c>
      <c r="U12" s="28">
        <v>0.71499999999999997</v>
      </c>
      <c r="V12" s="28">
        <v>0.77300000000000002</v>
      </c>
      <c r="W12" s="28">
        <v>0.66400000000000003</v>
      </c>
      <c r="X12" s="28">
        <v>0.55500000000000005</v>
      </c>
      <c r="Y12" s="28">
        <v>0.47099999999999997</v>
      </c>
      <c r="Z12" s="28">
        <v>0.626</v>
      </c>
      <c r="AA12">
        <f>AVERAGE(((T12-Q12)/(Q12+T12)),((Y12-V12)/(V12+Y12)))</f>
        <v>-0.24553229651989417</v>
      </c>
    </row>
    <row r="13" spans="1:27" x14ac:dyDescent="0.3">
      <c r="A13" s="24">
        <v>1.2499999999999999E-2</v>
      </c>
      <c r="B13" s="28">
        <f>AVERAGE([4]Cleaned!B12:C12)</f>
        <v>0.52700000000000002</v>
      </c>
      <c r="C13" s="28">
        <v>0.47899999999999998</v>
      </c>
      <c r="D13" s="28">
        <v>0.46500000000000002</v>
      </c>
      <c r="E13" s="28">
        <v>0.52100000000000002</v>
      </c>
      <c r="F13" s="28">
        <v>0.502</v>
      </c>
      <c r="G13" s="28">
        <v>0.46300000000000002</v>
      </c>
      <c r="H13" s="28">
        <v>0.47599999999999998</v>
      </c>
      <c r="I13" s="28">
        <f>AVERAGE([4]Cleaned!Q12)</f>
        <v>0.26500000000000001</v>
      </c>
      <c r="J13" s="28">
        <v>0.48599999999999999</v>
      </c>
      <c r="K13" s="28">
        <v>0.58899999999999997</v>
      </c>
      <c r="L13" s="28">
        <v>0.58099999999999996</v>
      </c>
      <c r="M13" s="28">
        <v>0.53500000000000003</v>
      </c>
      <c r="N13" s="28">
        <v>0.47599999999999998</v>
      </c>
      <c r="O13" s="28">
        <v>0.251</v>
      </c>
      <c r="P13" s="28">
        <v>0.51700000000000002</v>
      </c>
      <c r="Q13" s="28">
        <v>0.77</v>
      </c>
      <c r="R13" s="28">
        <v>0.56899999999999995</v>
      </c>
      <c r="S13" s="28">
        <v>0.45700000000000002</v>
      </c>
      <c r="T13" s="28">
        <v>0.45700000000000002</v>
      </c>
      <c r="U13" s="28">
        <v>0.75800000000000001</v>
      </c>
      <c r="V13" s="28">
        <v>0.80200000000000005</v>
      </c>
      <c r="W13" s="28">
        <v>0.71199999999999997</v>
      </c>
      <c r="X13" s="28">
        <v>0.58299999999999996</v>
      </c>
      <c r="Y13" s="28">
        <v>0.48699999999999999</v>
      </c>
      <c r="Z13" s="28">
        <v>0.66600000000000004</v>
      </c>
      <c r="AA13">
        <f>AVERAGE(((T13-Q13)/(Q13+T13)),((Y13-V13)/(V13+Y13)))</f>
        <v>-0.24973460470168557</v>
      </c>
    </row>
    <row r="14" spans="1:27" x14ac:dyDescent="0.3">
      <c r="A14" s="24">
        <v>1.3888888888888888E-2</v>
      </c>
      <c r="B14" s="28">
        <f>AVERAGE([4]Cleaned!B13:C13)</f>
        <v>0.54849999999999999</v>
      </c>
      <c r="C14" s="28">
        <v>0.502</v>
      </c>
      <c r="D14" s="28">
        <v>0.48099999999999998</v>
      </c>
      <c r="E14" s="28">
        <v>0.54500000000000004</v>
      </c>
      <c r="F14" s="28">
        <v>0.51500000000000001</v>
      </c>
      <c r="G14" s="28">
        <v>0.48399999999999999</v>
      </c>
      <c r="H14" s="28">
        <v>0.49</v>
      </c>
      <c r="I14" s="28">
        <f>AVERAGE([4]Cleaned!Q13)</f>
        <v>0.26900000000000002</v>
      </c>
      <c r="J14" s="28">
        <v>0.495</v>
      </c>
      <c r="K14" s="28">
        <v>0.61099999999999999</v>
      </c>
      <c r="L14" s="28">
        <v>0.59299999999999997</v>
      </c>
      <c r="M14" s="28">
        <v>0.55800000000000005</v>
      </c>
      <c r="N14" s="28">
        <v>0.495</v>
      </c>
      <c r="O14" s="28">
        <v>0.253</v>
      </c>
      <c r="P14" s="28">
        <v>0.53100000000000003</v>
      </c>
      <c r="Q14" s="28">
        <v>0.8</v>
      </c>
      <c r="R14" s="28">
        <v>0.60499999999999998</v>
      </c>
      <c r="S14" s="28">
        <v>0.47299999999999998</v>
      </c>
      <c r="T14" s="28">
        <v>0.47699999999999998</v>
      </c>
      <c r="U14" s="28">
        <v>0.79700000000000004</v>
      </c>
      <c r="V14" s="28">
        <v>0.84099999999999997</v>
      </c>
      <c r="W14" s="28">
        <v>0.76</v>
      </c>
      <c r="X14" s="28">
        <v>0.60299999999999998</v>
      </c>
      <c r="Y14" s="28">
        <v>0.50700000000000001</v>
      </c>
      <c r="Z14" s="28">
        <v>0.70699999999999996</v>
      </c>
      <c r="AA14">
        <f>AVERAGE(((T14-Q14)/(Q14+T14)),((Y14-V14)/(V14+Y14)))</f>
        <v>-0.25035552539915279</v>
      </c>
    </row>
    <row r="15" spans="1:27" x14ac:dyDescent="0.3">
      <c r="A15" s="24">
        <v>1.5277777777777777E-2</v>
      </c>
      <c r="B15" s="28">
        <f>AVERAGE([4]Cleaned!B14:C14)</f>
        <v>0.56899999999999995</v>
      </c>
      <c r="C15" s="28">
        <v>0.51800000000000002</v>
      </c>
      <c r="D15" s="28">
        <v>0.50800000000000001</v>
      </c>
      <c r="E15" s="28">
        <v>0.56200000000000006</v>
      </c>
      <c r="F15" s="28">
        <v>0.52800000000000002</v>
      </c>
      <c r="G15" s="28">
        <v>0.504</v>
      </c>
      <c r="H15" s="28">
        <v>0.501</v>
      </c>
      <c r="I15" s="28">
        <f>AVERAGE([4]Cleaned!Q14)</f>
        <v>0.27200000000000002</v>
      </c>
      <c r="J15" s="28">
        <v>0.51</v>
      </c>
      <c r="K15" s="28">
        <v>0.627</v>
      </c>
      <c r="L15" s="28">
        <v>0.61</v>
      </c>
      <c r="M15" s="28">
        <v>0.57699999999999996</v>
      </c>
      <c r="N15" s="28">
        <v>0.51100000000000001</v>
      </c>
      <c r="O15" s="28">
        <v>0.26</v>
      </c>
      <c r="P15" s="28">
        <v>0.54900000000000004</v>
      </c>
      <c r="Q15" s="28">
        <v>0.83099999999999996</v>
      </c>
      <c r="R15" s="28">
        <v>0.63300000000000001</v>
      </c>
      <c r="S15" s="28">
        <v>0.49099999999999999</v>
      </c>
      <c r="T15" s="28">
        <v>0.497</v>
      </c>
      <c r="U15" s="28">
        <v>0.82699999999999996</v>
      </c>
      <c r="V15" s="28">
        <v>0.878</v>
      </c>
      <c r="W15" s="28">
        <v>0.80700000000000005</v>
      </c>
      <c r="X15" s="28">
        <v>0.623</v>
      </c>
      <c r="Y15" s="28">
        <v>0.52</v>
      </c>
      <c r="Z15" s="28">
        <v>0.74199999999999999</v>
      </c>
      <c r="AA15">
        <f>AVERAGE(((T15-Q15)/(Q15+T15)),((Y15-V15)/(V15+Y15)))</f>
        <v>-0.25379306927279932</v>
      </c>
    </row>
    <row r="16" spans="1:27" x14ac:dyDescent="0.3">
      <c r="A16" s="24">
        <v>1.6666666666666666E-2</v>
      </c>
      <c r="B16" s="28">
        <f>AVERAGE([4]Cleaned!B15:C15)</f>
        <v>0.58250000000000002</v>
      </c>
      <c r="C16" s="28">
        <v>0.53600000000000003</v>
      </c>
      <c r="D16" s="28">
        <v>0.52900000000000003</v>
      </c>
      <c r="E16" s="28">
        <v>0.57199999999999995</v>
      </c>
      <c r="F16" s="28">
        <v>0.53500000000000003</v>
      </c>
      <c r="G16" s="28">
        <v>0.52</v>
      </c>
      <c r="H16" s="28">
        <v>0.51100000000000001</v>
      </c>
      <c r="I16" s="28">
        <f>AVERAGE([4]Cleaned!Q15)</f>
        <v>0.27800000000000002</v>
      </c>
      <c r="J16" s="28">
        <v>0.52400000000000002</v>
      </c>
      <c r="K16" s="28">
        <v>0.63300000000000001</v>
      </c>
      <c r="L16" s="28">
        <v>0.61799999999999999</v>
      </c>
      <c r="M16" s="28">
        <v>0.59399999999999997</v>
      </c>
      <c r="N16" s="28">
        <v>0.52600000000000002</v>
      </c>
      <c r="O16" s="28">
        <v>0.26600000000000001</v>
      </c>
      <c r="P16" s="28">
        <v>0.55600000000000005</v>
      </c>
      <c r="Q16" s="28">
        <v>0.85499999999999998</v>
      </c>
      <c r="R16" s="28">
        <v>0.66300000000000003</v>
      </c>
      <c r="S16" s="28">
        <v>0.50800000000000001</v>
      </c>
      <c r="T16" s="28">
        <v>0.51700000000000002</v>
      </c>
      <c r="U16" s="28">
        <v>0.85399999999999998</v>
      </c>
      <c r="V16" s="28">
        <v>0.90900000000000003</v>
      </c>
      <c r="W16" s="28">
        <v>0.85099999999999998</v>
      </c>
      <c r="X16" s="28">
        <v>0.63500000000000001</v>
      </c>
      <c r="Y16" s="28">
        <v>0.54</v>
      </c>
      <c r="Z16" s="28">
        <v>0.77300000000000002</v>
      </c>
      <c r="AA16">
        <f>AVERAGE(((T16-Q16)/(Q16+T16)),((Y16-V16)/(V16+Y16)))</f>
        <v>-0.25050703511218153</v>
      </c>
    </row>
    <row r="17" spans="1:27" x14ac:dyDescent="0.3">
      <c r="A17" s="24">
        <v>1.8055555555555557E-2</v>
      </c>
      <c r="B17" s="28">
        <f>AVERAGE([4]Cleaned!B16:C16)</f>
        <v>0.59349999999999992</v>
      </c>
      <c r="C17" s="28">
        <v>0.55200000000000005</v>
      </c>
      <c r="D17" s="28">
        <v>0.55000000000000004</v>
      </c>
      <c r="E17" s="28">
        <v>0.57799999999999996</v>
      </c>
      <c r="F17" s="28">
        <v>0.55100000000000005</v>
      </c>
      <c r="G17" s="28">
        <v>0.53400000000000003</v>
      </c>
      <c r="H17" s="28">
        <v>0.52400000000000002</v>
      </c>
      <c r="I17" s="28">
        <f>AVERAGE([4]Cleaned!Q16)</f>
        <v>0.28199999999999997</v>
      </c>
      <c r="J17" s="28">
        <v>0.53900000000000003</v>
      </c>
      <c r="K17" s="28">
        <v>0.64500000000000002</v>
      </c>
      <c r="L17" s="28">
        <v>0.63100000000000001</v>
      </c>
      <c r="M17" s="28">
        <v>0.60799999999999998</v>
      </c>
      <c r="N17" s="28">
        <v>0.53500000000000003</v>
      </c>
      <c r="O17" s="28">
        <v>0.27200000000000002</v>
      </c>
      <c r="P17" s="28">
        <v>0.56699999999999995</v>
      </c>
      <c r="Q17" s="28">
        <v>0.878</v>
      </c>
      <c r="R17" s="28">
        <v>0.69199999999999995</v>
      </c>
      <c r="S17" s="28">
        <v>0.52500000000000002</v>
      </c>
      <c r="T17" s="28">
        <v>0.53200000000000003</v>
      </c>
      <c r="U17" s="28">
        <v>0.876</v>
      </c>
      <c r="V17" s="28">
        <v>0.93</v>
      </c>
      <c r="W17" s="28">
        <v>0.89600000000000002</v>
      </c>
      <c r="X17" s="28">
        <v>0.65300000000000002</v>
      </c>
      <c r="Y17" s="28">
        <v>0.55600000000000005</v>
      </c>
      <c r="Z17" s="28">
        <v>0.80900000000000005</v>
      </c>
      <c r="AA17">
        <f>AVERAGE(((T17-Q17)/(Q17+T17)),((Y17-V17)/(V17+Y17)))</f>
        <v>-0.24853621984861063</v>
      </c>
    </row>
    <row r="18" spans="1:27" x14ac:dyDescent="0.3">
      <c r="A18" s="24">
        <v>1.9444444444444445E-2</v>
      </c>
      <c r="B18" s="28">
        <f>AVERAGE([4]Cleaned!B17:C17)</f>
        <v>0.60899999999999999</v>
      </c>
      <c r="C18" s="28">
        <v>0.56599999999999995</v>
      </c>
      <c r="D18" s="28">
        <v>0.56699999999999995</v>
      </c>
      <c r="E18" s="28">
        <v>0.59099999999999997</v>
      </c>
      <c r="F18" s="28">
        <v>0.56799999999999995</v>
      </c>
      <c r="G18" s="28">
        <v>0.55200000000000005</v>
      </c>
      <c r="H18" s="28">
        <v>0.53200000000000003</v>
      </c>
      <c r="I18" s="28">
        <f>AVERAGE([4]Cleaned!Q17)</f>
        <v>0.28499999999999998</v>
      </c>
      <c r="J18" s="28">
        <v>0.54800000000000004</v>
      </c>
      <c r="K18" s="28">
        <v>0.65</v>
      </c>
      <c r="L18" s="28">
        <v>0.63500000000000001</v>
      </c>
      <c r="M18" s="28">
        <v>0.60799999999999998</v>
      </c>
      <c r="N18" s="28">
        <v>0.55600000000000005</v>
      </c>
      <c r="O18" s="28">
        <v>0.28000000000000003</v>
      </c>
      <c r="P18" s="28">
        <v>0.57799999999999996</v>
      </c>
      <c r="Q18" s="28">
        <v>0.89900000000000002</v>
      </c>
      <c r="R18" s="28">
        <v>0.72199999999999998</v>
      </c>
      <c r="S18" s="28">
        <v>0.53600000000000003</v>
      </c>
      <c r="T18" s="28">
        <v>0.54300000000000004</v>
      </c>
      <c r="U18" s="28">
        <v>0.89600000000000002</v>
      </c>
      <c r="V18" s="28">
        <v>0.95</v>
      </c>
      <c r="W18" s="28">
        <v>0.92800000000000005</v>
      </c>
      <c r="X18" s="28">
        <v>0.67600000000000005</v>
      </c>
      <c r="Y18" s="28">
        <v>0.57099999999999995</v>
      </c>
      <c r="Z18" s="28">
        <v>0.84099999999999997</v>
      </c>
      <c r="AA18">
        <f>AVERAGE(((T18-Q18)/(Q18+T18)),((Y18-V18)/(V18+Y18)))</f>
        <v>-0.24802875325653517</v>
      </c>
    </row>
    <row r="19" spans="1:27" x14ac:dyDescent="0.3">
      <c r="A19" s="24">
        <v>2.0833333333333332E-2</v>
      </c>
      <c r="B19" s="28">
        <f>AVERAGE([4]Cleaned!B18:C18)</f>
        <v>0.621</v>
      </c>
      <c r="C19" s="28">
        <v>0.58699999999999997</v>
      </c>
      <c r="D19" s="28">
        <v>0.57899999999999996</v>
      </c>
      <c r="E19" s="28">
        <v>0.60799999999999998</v>
      </c>
      <c r="F19" s="28">
        <v>0.57799999999999996</v>
      </c>
      <c r="G19" s="28">
        <v>0.56799999999999995</v>
      </c>
      <c r="H19" s="28">
        <v>0.54300000000000004</v>
      </c>
      <c r="I19" s="28">
        <f>AVERAGE([4]Cleaned!Q18)</f>
        <v>0.29299999999999998</v>
      </c>
      <c r="J19" s="28">
        <v>0.56599999999999995</v>
      </c>
      <c r="K19" s="28">
        <v>0.64500000000000002</v>
      </c>
      <c r="L19" s="28">
        <v>0.65900000000000003</v>
      </c>
      <c r="M19" s="28">
        <v>0.61899999999999999</v>
      </c>
      <c r="N19" s="28">
        <v>0.56399999999999995</v>
      </c>
      <c r="O19" s="28">
        <v>0.28899999999999998</v>
      </c>
      <c r="P19" s="28">
        <v>0.58199999999999996</v>
      </c>
      <c r="Q19" s="28">
        <v>0.92300000000000004</v>
      </c>
      <c r="R19" s="28">
        <v>0.748</v>
      </c>
      <c r="S19" s="28">
        <v>0.54700000000000004</v>
      </c>
      <c r="T19" s="28">
        <v>0.55500000000000005</v>
      </c>
      <c r="U19" s="28">
        <v>0.91600000000000004</v>
      </c>
      <c r="V19" s="28">
        <v>0.97799999999999998</v>
      </c>
      <c r="W19" s="28">
        <v>0.96299999999999997</v>
      </c>
      <c r="X19" s="28">
        <v>0.69099999999999995</v>
      </c>
      <c r="Y19" s="28">
        <v>0.58099999999999996</v>
      </c>
      <c r="Z19" s="28">
        <v>0.86899999999999999</v>
      </c>
      <c r="AA19">
        <f>AVERAGE(((T19-Q19)/(Q19+T19)),((Y19-V19)/(V19+Y19)))</f>
        <v>-0.25181776597711486</v>
      </c>
    </row>
    <row r="20" spans="1:27" x14ac:dyDescent="0.3">
      <c r="A20" s="24">
        <v>2.2222222222222223E-2</v>
      </c>
      <c r="B20" s="28">
        <f>AVERAGE([4]Cleaned!B19:C19)</f>
        <v>0.63500000000000001</v>
      </c>
      <c r="C20" s="28">
        <v>0.6</v>
      </c>
      <c r="D20" s="28">
        <v>0.58799999999999997</v>
      </c>
      <c r="E20" s="28">
        <v>0.621</v>
      </c>
      <c r="F20" s="28">
        <v>0.59199999999999997</v>
      </c>
      <c r="G20" s="28">
        <v>0.58099999999999996</v>
      </c>
      <c r="H20" s="28">
        <v>0.55400000000000005</v>
      </c>
      <c r="I20" s="28">
        <f>AVERAGE([4]Cleaned!Q19)</f>
        <v>0.30199999999999999</v>
      </c>
      <c r="J20" s="28">
        <v>0.57699999999999996</v>
      </c>
      <c r="K20" s="28">
        <v>0.66300000000000003</v>
      </c>
      <c r="L20" s="28">
        <v>0.67</v>
      </c>
      <c r="M20" s="28">
        <v>0.61799999999999999</v>
      </c>
      <c r="N20" s="28">
        <v>0.57799999999999996</v>
      </c>
      <c r="O20" s="28">
        <v>0.29299999999999998</v>
      </c>
      <c r="P20" s="28">
        <v>0.59599999999999997</v>
      </c>
      <c r="Q20" s="28">
        <v>0.93700000000000006</v>
      </c>
      <c r="R20" s="28">
        <v>0.77200000000000002</v>
      </c>
      <c r="S20" s="28">
        <v>0.56000000000000005</v>
      </c>
      <c r="T20" s="28">
        <v>0.57099999999999995</v>
      </c>
      <c r="U20" s="28">
        <v>0.93899999999999995</v>
      </c>
      <c r="V20" s="28">
        <v>0.998</v>
      </c>
      <c r="W20" s="28">
        <v>0.998</v>
      </c>
      <c r="X20" s="28">
        <v>0.70499999999999996</v>
      </c>
      <c r="Y20" s="28">
        <v>0.59299999999999997</v>
      </c>
      <c r="Z20" s="28">
        <v>0.90200000000000002</v>
      </c>
      <c r="AA20">
        <f>AVERAGE(((T20-Q20)/(Q20+T20)),((Y20-V20)/(V20+Y20)))</f>
        <v>-0.24863122637781823</v>
      </c>
    </row>
    <row r="21" spans="1:27" x14ac:dyDescent="0.3">
      <c r="A21" s="24">
        <v>2.361111111111111E-2</v>
      </c>
      <c r="B21" s="28">
        <f>AVERAGE([4]Cleaned!B20:C20)</f>
        <v>0.64400000000000002</v>
      </c>
      <c r="C21" s="28">
        <v>0.61199999999999999</v>
      </c>
      <c r="D21" s="28">
        <v>0.60199999999999998</v>
      </c>
      <c r="E21" s="28">
        <v>0.63700000000000001</v>
      </c>
      <c r="F21" s="28">
        <v>0.59899999999999998</v>
      </c>
      <c r="G21" s="28">
        <v>0.59099999999999997</v>
      </c>
      <c r="H21" s="28">
        <v>0.56499999999999995</v>
      </c>
      <c r="I21" s="28">
        <f>AVERAGE([4]Cleaned!Q20)</f>
        <v>0.311</v>
      </c>
      <c r="J21" s="28">
        <v>0.59199999999999997</v>
      </c>
      <c r="K21" s="28">
        <v>0.67400000000000004</v>
      </c>
      <c r="L21" s="28">
        <v>0.67700000000000005</v>
      </c>
      <c r="M21" s="28">
        <v>0.63200000000000001</v>
      </c>
      <c r="N21" s="28">
        <v>0.59299999999999997</v>
      </c>
      <c r="O21" s="28">
        <v>0.3</v>
      </c>
      <c r="P21" s="28">
        <v>0.60699999999999998</v>
      </c>
      <c r="Q21" s="28">
        <v>0.94799999999999995</v>
      </c>
      <c r="R21" s="28">
        <v>0.79500000000000004</v>
      </c>
      <c r="S21" s="28">
        <v>0.56999999999999995</v>
      </c>
      <c r="T21" s="28">
        <v>0.58399999999999996</v>
      </c>
      <c r="U21" s="28">
        <v>0.95899999999999996</v>
      </c>
      <c r="V21" s="28">
        <v>1.0269999999999999</v>
      </c>
      <c r="W21" s="28">
        <v>1.03</v>
      </c>
      <c r="X21" s="28">
        <v>0.71799999999999997</v>
      </c>
      <c r="Y21" s="28">
        <v>0.60099999999999998</v>
      </c>
      <c r="Z21" s="28">
        <v>0.92600000000000005</v>
      </c>
      <c r="AA21">
        <f>AVERAGE(((T21-Q21)/(Q21+T21)),((Y21-V21)/(V21+Y21)))</f>
        <v>-0.24963433644895783</v>
      </c>
    </row>
    <row r="22" spans="1:27" x14ac:dyDescent="0.3">
      <c r="A22" s="24">
        <v>2.4999999999999998E-2</v>
      </c>
      <c r="B22" s="28">
        <f>AVERAGE([4]Cleaned!B21:C21)</f>
        <v>0.65400000000000003</v>
      </c>
      <c r="C22" s="28">
        <v>0.62</v>
      </c>
      <c r="D22" s="28">
        <v>0.60799999999999998</v>
      </c>
      <c r="E22" s="28">
        <v>0.65400000000000003</v>
      </c>
      <c r="F22" s="28">
        <v>0.61199999999999999</v>
      </c>
      <c r="G22" s="28">
        <v>0.6</v>
      </c>
      <c r="H22" s="28">
        <v>0.57499999999999996</v>
      </c>
      <c r="I22" s="28">
        <f>AVERAGE([4]Cleaned!Q21)</f>
        <v>0.317</v>
      </c>
      <c r="J22" s="28">
        <v>0.60099999999999998</v>
      </c>
      <c r="K22" s="28">
        <v>0.67300000000000004</v>
      </c>
      <c r="L22" s="28">
        <v>0.68400000000000005</v>
      </c>
      <c r="M22" s="28">
        <v>0.64400000000000002</v>
      </c>
      <c r="N22" s="28">
        <v>0.60599999999999998</v>
      </c>
      <c r="O22" s="28">
        <v>0.308</v>
      </c>
      <c r="P22" s="28">
        <v>0.61699999999999999</v>
      </c>
      <c r="Q22" s="28">
        <v>0.96499999999999997</v>
      </c>
      <c r="R22" s="28">
        <v>0.82099999999999995</v>
      </c>
      <c r="S22" s="28">
        <v>0.58499999999999996</v>
      </c>
      <c r="T22" s="28">
        <v>0.59799999999999998</v>
      </c>
      <c r="U22" s="28">
        <v>0.97799999999999998</v>
      </c>
      <c r="V22" s="28">
        <v>1.046</v>
      </c>
      <c r="W22" s="28">
        <v>1.0489999999999999</v>
      </c>
      <c r="X22" s="28">
        <v>0.74099999999999999</v>
      </c>
      <c r="Y22" s="28">
        <v>0.61699999999999999</v>
      </c>
      <c r="Z22" s="28">
        <v>0.95499999999999996</v>
      </c>
      <c r="AA22">
        <f>AVERAGE(((T22-Q22)/(Q22+T22)),((Y22-V22)/(V22+Y22)))</f>
        <v>-0.24638619550342811</v>
      </c>
    </row>
    <row r="23" spans="1:27" x14ac:dyDescent="0.3">
      <c r="A23" s="24">
        <v>2.6388888888888889E-2</v>
      </c>
      <c r="B23" s="28">
        <f>AVERAGE([4]Cleaned!B22:C22)</f>
        <v>0.66200000000000003</v>
      </c>
      <c r="C23" s="28">
        <v>0.63</v>
      </c>
      <c r="D23" s="28">
        <v>0.61199999999999999</v>
      </c>
      <c r="E23" s="28">
        <v>0.66900000000000004</v>
      </c>
      <c r="F23" s="28">
        <v>0.622</v>
      </c>
      <c r="G23" s="28">
        <v>0.60799999999999998</v>
      </c>
      <c r="H23" s="28">
        <v>0.58899999999999997</v>
      </c>
      <c r="I23" s="28">
        <f>AVERAGE([4]Cleaned!Q22)</f>
        <v>0.32400000000000001</v>
      </c>
      <c r="J23" s="28">
        <v>0.61099999999999999</v>
      </c>
      <c r="K23" s="28">
        <v>0.68500000000000005</v>
      </c>
      <c r="L23" s="28">
        <v>0.70599999999999996</v>
      </c>
      <c r="M23" s="28">
        <v>0.66</v>
      </c>
      <c r="N23" s="28">
        <v>0.61799999999999999</v>
      </c>
      <c r="O23" s="28">
        <v>0.316</v>
      </c>
      <c r="P23" s="28">
        <v>0.622</v>
      </c>
      <c r="Q23" s="28">
        <v>0.97499999999999998</v>
      </c>
      <c r="R23" s="28">
        <v>0.84599999999999997</v>
      </c>
      <c r="S23" s="28">
        <v>0.59799999999999998</v>
      </c>
      <c r="T23" s="28">
        <v>0.60699999999999998</v>
      </c>
      <c r="U23" s="28">
        <v>0.99199999999999999</v>
      </c>
      <c r="V23" s="28">
        <v>1.083</v>
      </c>
      <c r="W23" s="28">
        <v>1.081</v>
      </c>
      <c r="X23" s="28">
        <v>0.76200000000000001</v>
      </c>
      <c r="Y23" s="28">
        <v>0.629</v>
      </c>
      <c r="Z23" s="28">
        <v>0.97399999999999998</v>
      </c>
      <c r="AA23">
        <f>AVERAGE(((T23-Q23)/(Q23+T23)),((Y23-V23)/(V23+Y23)))</f>
        <v>-0.2489019282346964</v>
      </c>
    </row>
    <row r="24" spans="1:27" x14ac:dyDescent="0.3">
      <c r="A24" s="24">
        <v>2.7777777777777776E-2</v>
      </c>
      <c r="B24" s="28">
        <f>AVERAGE([4]Cleaned!B23:C23)</f>
        <v>0.67900000000000005</v>
      </c>
      <c r="C24" s="28">
        <v>0.63900000000000001</v>
      </c>
      <c r="D24" s="28">
        <v>0.623</v>
      </c>
      <c r="E24" s="28">
        <v>0.67700000000000005</v>
      </c>
      <c r="F24" s="28">
        <v>0.627</v>
      </c>
      <c r="G24" s="28">
        <v>0.62</v>
      </c>
      <c r="H24" s="28">
        <v>0.60099999999999998</v>
      </c>
      <c r="I24" s="28">
        <f>AVERAGE([4]Cleaned!Q23)</f>
        <v>0.33300000000000002</v>
      </c>
      <c r="J24" s="28">
        <v>0.622</v>
      </c>
      <c r="K24" s="28">
        <v>0.69399999999999995</v>
      </c>
      <c r="L24" s="28">
        <v>0.71899999999999997</v>
      </c>
      <c r="M24" s="28">
        <v>0.66700000000000004</v>
      </c>
      <c r="N24" s="28">
        <v>0.63100000000000001</v>
      </c>
      <c r="O24" s="28">
        <v>0.32400000000000001</v>
      </c>
      <c r="P24" s="28">
        <v>0.63800000000000001</v>
      </c>
      <c r="Q24" s="28">
        <v>0.98499999999999999</v>
      </c>
      <c r="R24" s="28">
        <v>0.86399999999999999</v>
      </c>
      <c r="S24" s="28">
        <v>0.60399999999999998</v>
      </c>
      <c r="T24" s="28">
        <v>0.60699999999999998</v>
      </c>
      <c r="U24" s="28">
        <v>1.006</v>
      </c>
      <c r="V24" s="28">
        <v>1.091</v>
      </c>
      <c r="W24" s="28">
        <v>1.109</v>
      </c>
      <c r="X24" s="28">
        <v>0.76800000000000002</v>
      </c>
      <c r="Y24" s="28">
        <v>0.63600000000000001</v>
      </c>
      <c r="Z24" s="28">
        <v>0.995</v>
      </c>
      <c r="AA24">
        <f>AVERAGE(((T24-Q24)/(Q24+T24)),((Y24-V24)/(V24+Y24)))</f>
        <v>-0.25044991896366603</v>
      </c>
    </row>
    <row r="25" spans="1:27" x14ac:dyDescent="0.3">
      <c r="A25" s="24">
        <v>2.9166666666666664E-2</v>
      </c>
      <c r="B25" s="28">
        <f>AVERAGE([4]Cleaned!B24:C24)</f>
        <v>0.69100000000000006</v>
      </c>
      <c r="C25" s="28">
        <v>0.64900000000000002</v>
      </c>
      <c r="D25" s="28">
        <v>0.63</v>
      </c>
      <c r="E25" s="28">
        <v>0.68899999999999995</v>
      </c>
      <c r="F25" s="28">
        <v>0.63600000000000001</v>
      </c>
      <c r="G25" s="28">
        <v>0.63</v>
      </c>
      <c r="H25" s="28">
        <v>0.61399999999999999</v>
      </c>
      <c r="I25" s="28">
        <f>AVERAGE([4]Cleaned!Q24)</f>
        <v>0.34300000000000003</v>
      </c>
      <c r="J25" s="28">
        <v>0.629</v>
      </c>
      <c r="K25" s="28">
        <v>0.70599999999999996</v>
      </c>
      <c r="L25" s="28">
        <v>0.72399999999999998</v>
      </c>
      <c r="M25" s="28">
        <v>0.67600000000000005</v>
      </c>
      <c r="N25" s="28">
        <v>0.64400000000000002</v>
      </c>
      <c r="O25" s="28">
        <v>0.33100000000000002</v>
      </c>
      <c r="P25" s="28">
        <v>0.64700000000000002</v>
      </c>
      <c r="Q25" s="28">
        <v>1.002</v>
      </c>
      <c r="R25" s="28">
        <v>0.88200000000000001</v>
      </c>
      <c r="S25" s="28">
        <v>0.61699999999999999</v>
      </c>
      <c r="T25" s="28">
        <v>0.622</v>
      </c>
      <c r="U25" s="28">
        <v>1.018</v>
      </c>
      <c r="V25" s="28">
        <v>1.0960000000000001</v>
      </c>
      <c r="W25" s="28">
        <v>1.129</v>
      </c>
      <c r="X25" s="28">
        <v>0.78200000000000003</v>
      </c>
      <c r="Y25" s="28">
        <v>0.65</v>
      </c>
      <c r="Z25" s="28">
        <v>1.0189999999999999</v>
      </c>
      <c r="AA25">
        <f>AVERAGE(((T25-Q25)/(Q25+T25)),((Y25-V25)/(V25+Y25)))</f>
        <v>-0.24471557790078943</v>
      </c>
    </row>
    <row r="26" spans="1:27" x14ac:dyDescent="0.3">
      <c r="A26" s="24">
        <v>3.0555555555555555E-2</v>
      </c>
      <c r="B26" s="28">
        <f>AVERAGE([4]Cleaned!B25:C25)</f>
        <v>0.70399999999999996</v>
      </c>
      <c r="C26" s="28">
        <v>0.66600000000000004</v>
      </c>
      <c r="D26" s="28">
        <v>0.63900000000000001</v>
      </c>
      <c r="E26" s="28">
        <v>0.70099999999999996</v>
      </c>
      <c r="F26" s="28">
        <v>0.64</v>
      </c>
      <c r="G26" s="28">
        <v>0.64100000000000001</v>
      </c>
      <c r="H26" s="28">
        <v>0.625</v>
      </c>
      <c r="I26" s="28">
        <f>AVERAGE([4]Cleaned!Q25)</f>
        <v>0.35199999999999998</v>
      </c>
      <c r="J26" s="28">
        <v>0.64</v>
      </c>
      <c r="K26" s="28">
        <v>0.71699999999999997</v>
      </c>
      <c r="L26" s="28">
        <v>0.73099999999999998</v>
      </c>
      <c r="M26" s="28">
        <v>0.68300000000000005</v>
      </c>
      <c r="N26" s="28">
        <v>0.65800000000000003</v>
      </c>
      <c r="O26" s="28">
        <v>0.33700000000000002</v>
      </c>
      <c r="P26" s="28">
        <v>0.65700000000000003</v>
      </c>
      <c r="Q26" s="28">
        <v>1.0109999999999999</v>
      </c>
      <c r="R26" s="28">
        <v>0.90300000000000002</v>
      </c>
      <c r="S26" s="28">
        <v>0.629</v>
      </c>
      <c r="T26" s="28">
        <v>0.63200000000000001</v>
      </c>
      <c r="U26" s="28">
        <v>1.032</v>
      </c>
      <c r="V26" s="28">
        <v>1.1220000000000001</v>
      </c>
      <c r="W26" s="28">
        <v>1.157</v>
      </c>
      <c r="X26" s="28">
        <v>0.79</v>
      </c>
      <c r="Y26" s="28">
        <v>0.66</v>
      </c>
      <c r="Z26" s="28">
        <v>1.0289999999999999</v>
      </c>
      <c r="AA26">
        <f>AVERAGE(((T26-Q26)/(Q26+T26)),((Y26-V26)/(V26+Y26)))</f>
        <v>-0.24496742634295893</v>
      </c>
    </row>
    <row r="27" spans="1:27" x14ac:dyDescent="0.3">
      <c r="A27" s="24">
        <v>3.1944444444444449E-2</v>
      </c>
      <c r="B27" s="28">
        <f>AVERAGE([4]Cleaned!B26:C26)</f>
        <v>0.71199999999999997</v>
      </c>
      <c r="C27" s="28">
        <v>0.67700000000000005</v>
      </c>
      <c r="D27" s="28">
        <v>0.64600000000000002</v>
      </c>
      <c r="E27" s="28">
        <v>0.70699999999999996</v>
      </c>
      <c r="F27" s="28">
        <v>0.65700000000000003</v>
      </c>
      <c r="G27" s="28">
        <v>0.65300000000000002</v>
      </c>
      <c r="H27" s="28">
        <v>0.63900000000000001</v>
      </c>
      <c r="I27" s="28">
        <f>AVERAGE([4]Cleaned!Q26)</f>
        <v>0.36099999999999999</v>
      </c>
      <c r="J27" s="28">
        <v>0.64900000000000002</v>
      </c>
      <c r="K27" s="28">
        <v>0.71899999999999997</v>
      </c>
      <c r="L27" s="28">
        <v>0.73899999999999999</v>
      </c>
      <c r="M27" s="28">
        <v>0.68799999999999994</v>
      </c>
      <c r="N27" s="28">
        <v>0.66500000000000004</v>
      </c>
      <c r="O27" s="28">
        <v>0.34499999999999997</v>
      </c>
      <c r="P27" s="28">
        <v>0.67200000000000004</v>
      </c>
      <c r="Q27" s="28">
        <v>1.0169999999999999</v>
      </c>
      <c r="R27" s="28">
        <v>0.91400000000000003</v>
      </c>
      <c r="S27" s="28">
        <v>0.64</v>
      </c>
      <c r="T27" s="28">
        <v>0.64500000000000002</v>
      </c>
      <c r="U27" s="28">
        <v>1.0389999999999999</v>
      </c>
      <c r="V27" s="28">
        <v>1.139</v>
      </c>
      <c r="W27" s="28">
        <v>1.1819999999999999</v>
      </c>
      <c r="X27" s="28">
        <v>0.80800000000000005</v>
      </c>
      <c r="Y27" s="28">
        <v>0.67200000000000004</v>
      </c>
      <c r="Z27" s="28">
        <v>1.044</v>
      </c>
      <c r="AA27">
        <f>AVERAGE(((T27-Q27)/(Q27+T27)),((Y27-V27)/(V27+Y27)))</f>
        <v>-0.24084764784798868</v>
      </c>
    </row>
    <row r="28" spans="1:27" x14ac:dyDescent="0.3">
      <c r="A28" s="24">
        <v>3.3333333333333333E-2</v>
      </c>
      <c r="B28" s="28">
        <f>AVERAGE([4]Cleaned!B27:C27)</f>
        <v>0.71799999999999997</v>
      </c>
      <c r="C28" s="28">
        <v>0.68600000000000005</v>
      </c>
      <c r="D28" s="28">
        <v>0.65100000000000002</v>
      </c>
      <c r="E28" s="28">
        <v>0.71899999999999997</v>
      </c>
      <c r="F28" s="28">
        <v>0.66500000000000004</v>
      </c>
      <c r="G28" s="28">
        <v>0.66800000000000004</v>
      </c>
      <c r="H28" s="28">
        <v>0.65</v>
      </c>
      <c r="I28" s="28">
        <f>AVERAGE([4]Cleaned!Q27)</f>
        <v>0.36899999999999999</v>
      </c>
      <c r="J28" s="28">
        <v>0.65900000000000003</v>
      </c>
      <c r="K28" s="28">
        <v>0.73</v>
      </c>
      <c r="L28" s="28">
        <v>0.74199999999999999</v>
      </c>
      <c r="M28" s="28">
        <v>0.7</v>
      </c>
      <c r="N28" s="28">
        <v>0.67600000000000005</v>
      </c>
      <c r="O28" s="28">
        <v>0.35299999999999998</v>
      </c>
      <c r="P28" s="28">
        <v>0.68700000000000006</v>
      </c>
      <c r="Q28" s="28">
        <v>1.02</v>
      </c>
      <c r="R28" s="28">
        <v>0.93200000000000005</v>
      </c>
      <c r="S28" s="28">
        <v>0.64700000000000002</v>
      </c>
      <c r="T28" s="28">
        <v>0.65100000000000002</v>
      </c>
      <c r="U28" s="28">
        <v>1.0469999999999999</v>
      </c>
      <c r="V28" s="28">
        <v>1.137</v>
      </c>
      <c r="W28" s="28">
        <v>1.204</v>
      </c>
      <c r="X28" s="28">
        <v>0.82299999999999995</v>
      </c>
      <c r="Y28" s="28">
        <v>0.67900000000000005</v>
      </c>
      <c r="Z28" s="28">
        <v>1.0589999999999999</v>
      </c>
      <c r="AA28">
        <f>AVERAGE(((T28-Q28)/(Q28+T28)),((Y28-V28)/(V28+Y28)))</f>
        <v>-0.23651424797728549</v>
      </c>
    </row>
    <row r="29" spans="1:27" x14ac:dyDescent="0.3">
      <c r="A29" s="24">
        <v>3.4722222222222224E-2</v>
      </c>
      <c r="B29" s="28">
        <f>AVERAGE([4]Cleaned!B28:C28)</f>
        <v>0.72599999999999998</v>
      </c>
      <c r="C29" s="28">
        <v>0.7</v>
      </c>
      <c r="D29" s="28">
        <v>0.66500000000000004</v>
      </c>
      <c r="E29" s="28">
        <v>0.72499999999999998</v>
      </c>
      <c r="F29" s="28">
        <v>0.66600000000000004</v>
      </c>
      <c r="G29" s="28">
        <v>0.67200000000000004</v>
      </c>
      <c r="H29" s="28">
        <v>0.66600000000000004</v>
      </c>
      <c r="I29" s="28">
        <f>AVERAGE([4]Cleaned!Q28)</f>
        <v>0.374</v>
      </c>
      <c r="J29" s="28">
        <v>0.66900000000000004</v>
      </c>
      <c r="K29" s="28">
        <v>0.72499999999999998</v>
      </c>
      <c r="L29" s="28">
        <v>0.75900000000000001</v>
      </c>
      <c r="M29" s="28">
        <v>0.71399999999999997</v>
      </c>
      <c r="N29" s="28">
        <v>0.68200000000000005</v>
      </c>
      <c r="O29" s="28">
        <v>0.36499999999999999</v>
      </c>
      <c r="P29" s="28">
        <v>0.69099999999999995</v>
      </c>
      <c r="Q29" s="28">
        <v>1.026</v>
      </c>
      <c r="R29" s="28">
        <v>0.94799999999999995</v>
      </c>
      <c r="S29" s="28">
        <v>0.65300000000000002</v>
      </c>
      <c r="T29" s="28">
        <v>0.66600000000000004</v>
      </c>
      <c r="U29" s="28">
        <v>1.0489999999999999</v>
      </c>
      <c r="V29" s="28">
        <v>1.1599999999999999</v>
      </c>
      <c r="W29" s="28">
        <v>1.218</v>
      </c>
      <c r="X29" s="28">
        <v>0.83399999999999996</v>
      </c>
      <c r="Y29" s="28">
        <v>0.69099999999999995</v>
      </c>
      <c r="Z29" s="28">
        <v>1.0680000000000001</v>
      </c>
      <c r="AA29">
        <f>AVERAGE(((T29-Q29)/(Q29+T29)),((Y29-V29)/(V29+Y29)))</f>
        <v>-0.23307125533064357</v>
      </c>
    </row>
    <row r="30" spans="1:27" x14ac:dyDescent="0.3">
      <c r="A30" s="24">
        <v>3.6111111111111115E-2</v>
      </c>
      <c r="B30" s="28">
        <f>AVERAGE([4]Cleaned!B29:C29)</f>
        <v>0.73099999999999998</v>
      </c>
      <c r="C30" s="28">
        <v>0.70899999999999996</v>
      </c>
      <c r="D30" s="28">
        <v>0.67200000000000004</v>
      </c>
      <c r="E30" s="28">
        <v>0.73699999999999999</v>
      </c>
      <c r="F30" s="28">
        <v>0.67700000000000005</v>
      </c>
      <c r="G30" s="28">
        <v>0.67800000000000005</v>
      </c>
      <c r="H30" s="28">
        <v>0.67600000000000005</v>
      </c>
      <c r="I30" s="28">
        <f>AVERAGE([4]Cleaned!Q29)</f>
        <v>0.38</v>
      </c>
      <c r="J30" s="28">
        <v>0.67900000000000005</v>
      </c>
      <c r="K30" s="28">
        <v>0.73899999999999999</v>
      </c>
      <c r="L30" s="28">
        <v>0.753</v>
      </c>
      <c r="M30" s="28">
        <v>0.71899999999999997</v>
      </c>
      <c r="N30" s="28">
        <v>0.69</v>
      </c>
      <c r="O30" s="28">
        <v>0.373</v>
      </c>
      <c r="P30" s="28">
        <v>0.69599999999999995</v>
      </c>
      <c r="Q30" s="28">
        <v>1.036</v>
      </c>
      <c r="R30" s="28">
        <v>0.96799999999999997</v>
      </c>
      <c r="S30" s="28">
        <v>0.66700000000000004</v>
      </c>
      <c r="T30" s="28">
        <v>0.67800000000000005</v>
      </c>
      <c r="U30" s="28">
        <v>1.0549999999999999</v>
      </c>
      <c r="V30" s="28">
        <v>1.163</v>
      </c>
      <c r="W30" s="28">
        <v>1.23</v>
      </c>
      <c r="X30" s="28">
        <v>0.84199999999999997</v>
      </c>
      <c r="Y30" s="28">
        <v>0.70799999999999996</v>
      </c>
      <c r="Z30" s="28">
        <v>1.0760000000000001</v>
      </c>
      <c r="AA30">
        <f>AVERAGE(((T30-Q30)/(Q30+T30)),((Y30-V30)/(V30+Y30)))</f>
        <v>-0.22602680350519849</v>
      </c>
    </row>
    <row r="31" spans="1:27" x14ac:dyDescent="0.3">
      <c r="A31" s="24">
        <v>3.7499999999999999E-2</v>
      </c>
      <c r="B31" s="28">
        <f>AVERAGE([4]Cleaned!B30:C30)</f>
        <v>0.74199999999999999</v>
      </c>
      <c r="C31" s="28">
        <v>0.71699999999999997</v>
      </c>
      <c r="D31" s="28">
        <v>0.68300000000000005</v>
      </c>
      <c r="E31" s="28">
        <v>0.749</v>
      </c>
      <c r="F31" s="28">
        <v>0.68400000000000005</v>
      </c>
      <c r="G31" s="28">
        <v>0.69399999999999995</v>
      </c>
      <c r="H31" s="28">
        <v>0.69099999999999995</v>
      </c>
      <c r="I31" s="28">
        <f>AVERAGE([4]Cleaned!Q30)</f>
        <v>0.39100000000000001</v>
      </c>
      <c r="J31" s="28">
        <v>0.68899999999999995</v>
      </c>
      <c r="K31" s="28">
        <v>0.752</v>
      </c>
      <c r="L31" s="28">
        <v>0.76500000000000001</v>
      </c>
      <c r="M31" s="28">
        <v>0.72899999999999998</v>
      </c>
      <c r="N31" s="28">
        <v>0.69499999999999995</v>
      </c>
      <c r="O31" s="28">
        <v>0.377</v>
      </c>
      <c r="P31" s="28">
        <v>0.69799999999999995</v>
      </c>
      <c r="Q31" s="28">
        <v>1.0369999999999999</v>
      </c>
      <c r="R31" s="28">
        <v>0.98</v>
      </c>
      <c r="S31" s="28">
        <v>0.67600000000000005</v>
      </c>
      <c r="T31" s="28">
        <v>0.68600000000000005</v>
      </c>
      <c r="U31" s="28">
        <v>1.0640000000000001</v>
      </c>
      <c r="V31" s="28">
        <v>1.1850000000000001</v>
      </c>
      <c r="W31" s="28">
        <v>1.248</v>
      </c>
      <c r="X31" s="28">
        <v>0.85599999999999998</v>
      </c>
      <c r="Y31" s="28">
        <v>0.71299999999999997</v>
      </c>
      <c r="Z31" s="28">
        <v>1.0880000000000001</v>
      </c>
      <c r="AA31">
        <f>AVERAGE(((T31-Q31)/(Q31+T31)),((Y31-V31)/(V31+Y31)))</f>
        <v>-0.22619863778165242</v>
      </c>
    </row>
    <row r="32" spans="1:27" x14ac:dyDescent="0.3">
      <c r="A32" s="24">
        <v>3.888888888888889E-2</v>
      </c>
      <c r="B32" s="28">
        <f>AVERAGE([4]Cleaned!B31:C31)</f>
        <v>0.74950000000000006</v>
      </c>
      <c r="C32" s="28">
        <v>0.73</v>
      </c>
      <c r="D32" s="28">
        <v>0.69</v>
      </c>
      <c r="E32" s="28">
        <v>0.755</v>
      </c>
      <c r="F32" s="28">
        <v>0.69799999999999995</v>
      </c>
      <c r="G32" s="28">
        <v>0.70199999999999996</v>
      </c>
      <c r="H32" s="28">
        <v>0.70099999999999996</v>
      </c>
      <c r="I32" s="28">
        <f>AVERAGE([4]Cleaned!Q31)</f>
        <v>0.39700000000000002</v>
      </c>
      <c r="J32" s="28">
        <v>0.70299999999999996</v>
      </c>
      <c r="K32" s="28">
        <v>0.75600000000000001</v>
      </c>
      <c r="L32" s="28">
        <v>0.76900000000000002</v>
      </c>
      <c r="M32" s="28">
        <v>0.73799999999999999</v>
      </c>
      <c r="N32" s="28">
        <v>0.70199999999999996</v>
      </c>
      <c r="O32" s="28">
        <v>0.38400000000000001</v>
      </c>
      <c r="P32" s="28">
        <v>0.70899999999999996</v>
      </c>
      <c r="Q32" s="28">
        <v>1.0409999999999999</v>
      </c>
      <c r="R32" s="28">
        <v>0.98899999999999999</v>
      </c>
      <c r="S32" s="28">
        <v>0.68700000000000006</v>
      </c>
      <c r="T32" s="28">
        <v>0.7</v>
      </c>
      <c r="U32" s="28">
        <v>1.0720000000000001</v>
      </c>
      <c r="V32" s="28">
        <v>1.1930000000000001</v>
      </c>
      <c r="W32" s="28">
        <v>1.264</v>
      </c>
      <c r="X32" s="28">
        <v>0.86299999999999999</v>
      </c>
      <c r="Y32" s="28">
        <v>0.72099999999999997</v>
      </c>
      <c r="Z32" s="28">
        <v>1.0960000000000001</v>
      </c>
      <c r="AA32">
        <f>AVERAGE(((T32-Q32)/(Q32+T32)),((Y32-V32)/(V32+Y32)))</f>
        <v>-0.22123420823137593</v>
      </c>
    </row>
    <row r="33" spans="1:27" x14ac:dyDescent="0.3">
      <c r="A33" s="24">
        <v>4.027777777777778E-2</v>
      </c>
      <c r="B33" s="28">
        <f>AVERAGE([4]Cleaned!B32:C32)</f>
        <v>0.75800000000000001</v>
      </c>
      <c r="C33" s="28">
        <v>0.74</v>
      </c>
      <c r="D33" s="28">
        <v>0.7</v>
      </c>
      <c r="E33" s="28">
        <v>0.75900000000000001</v>
      </c>
      <c r="F33" s="28">
        <v>0.70499999999999996</v>
      </c>
      <c r="G33" s="28">
        <v>0.71</v>
      </c>
      <c r="H33" s="28">
        <v>0.71599999999999997</v>
      </c>
      <c r="I33" s="28">
        <f>AVERAGE([4]Cleaned!Q32)</f>
        <v>0.40500000000000003</v>
      </c>
      <c r="J33" s="28">
        <v>0.71299999999999997</v>
      </c>
      <c r="K33" s="28">
        <v>0.77</v>
      </c>
      <c r="L33" s="28">
        <v>0.77700000000000002</v>
      </c>
      <c r="M33" s="28">
        <v>0.751</v>
      </c>
      <c r="N33" s="28">
        <v>0.71599999999999997</v>
      </c>
      <c r="O33" s="28">
        <v>0.39300000000000002</v>
      </c>
      <c r="P33" s="28">
        <v>0.71599999999999997</v>
      </c>
      <c r="Q33" s="28">
        <v>1.0449999999999999</v>
      </c>
      <c r="R33" s="28">
        <v>1.0029999999999999</v>
      </c>
      <c r="S33" s="28">
        <v>0.69899999999999995</v>
      </c>
      <c r="T33" s="28">
        <v>0.70499999999999996</v>
      </c>
      <c r="U33" s="28">
        <v>1.079</v>
      </c>
      <c r="V33" s="28">
        <v>1.1879999999999999</v>
      </c>
      <c r="W33" s="28">
        <v>1.2729999999999999</v>
      </c>
      <c r="X33" s="28">
        <v>0.871</v>
      </c>
      <c r="Y33" s="28">
        <v>0.73499999999999999</v>
      </c>
      <c r="Z33" s="28">
        <v>1.1060000000000001</v>
      </c>
      <c r="AA33">
        <f>AVERAGE(((T33-Q33)/(Q33+T33)),((Y33-V33)/(V33+Y33)))</f>
        <v>-0.21492756853131265</v>
      </c>
    </row>
    <row r="34" spans="1:27" x14ac:dyDescent="0.3">
      <c r="A34" s="24">
        <v>4.1666666666666664E-2</v>
      </c>
      <c r="B34" s="28">
        <f>AVERAGE([4]Cleaned!B33:C33)</f>
        <v>0.76900000000000002</v>
      </c>
      <c r="C34" s="28">
        <v>0.75</v>
      </c>
      <c r="D34" s="28">
        <v>0.71</v>
      </c>
      <c r="E34" s="28">
        <v>0.76500000000000001</v>
      </c>
      <c r="F34" s="28">
        <v>0.71099999999999997</v>
      </c>
      <c r="G34" s="28">
        <v>0.71399999999999997</v>
      </c>
      <c r="H34" s="28">
        <v>0.72</v>
      </c>
      <c r="I34" s="28">
        <f>AVERAGE([4]Cleaned!Q33)</f>
        <v>0.42</v>
      </c>
      <c r="J34" s="28">
        <v>0.72</v>
      </c>
      <c r="K34" s="28">
        <v>0.76900000000000002</v>
      </c>
      <c r="L34" s="28">
        <v>0.78200000000000003</v>
      </c>
      <c r="M34" s="28">
        <v>0.754</v>
      </c>
      <c r="N34" s="28">
        <v>0.72099999999999997</v>
      </c>
      <c r="O34" s="28">
        <v>0.39900000000000002</v>
      </c>
      <c r="P34" s="28">
        <v>0.72099999999999997</v>
      </c>
      <c r="Q34" s="28">
        <v>1.0509999999999999</v>
      </c>
      <c r="R34" s="28">
        <v>1.0169999999999999</v>
      </c>
      <c r="S34" s="28">
        <v>0.71299999999999997</v>
      </c>
      <c r="T34" s="28">
        <v>0.71699999999999997</v>
      </c>
      <c r="U34" s="28">
        <v>1.083</v>
      </c>
      <c r="V34" s="28">
        <v>1.2</v>
      </c>
      <c r="W34" s="28">
        <v>1.284</v>
      </c>
      <c r="X34" s="28">
        <v>0.88100000000000001</v>
      </c>
      <c r="Y34" s="28">
        <v>0.73799999999999999</v>
      </c>
      <c r="Z34" s="28">
        <v>1.115</v>
      </c>
      <c r="AA34">
        <f>AVERAGE(((T34-Q34)/(Q34+T34)),((Y34-V34)/(V34+Y34)))</f>
        <v>-0.2136520600142891</v>
      </c>
    </row>
    <row r="35" spans="1:27" x14ac:dyDescent="0.3">
      <c r="A35" s="24">
        <v>4.3055555555555562E-2</v>
      </c>
      <c r="B35" s="28">
        <f>AVERAGE([4]Cleaned!B34:C34)</f>
        <v>0.77449999999999997</v>
      </c>
      <c r="C35" s="28">
        <v>0.76200000000000001</v>
      </c>
      <c r="D35" s="28">
        <v>0.71799999999999997</v>
      </c>
      <c r="E35" s="28">
        <v>0.77200000000000002</v>
      </c>
      <c r="F35" s="28">
        <v>0.71899999999999997</v>
      </c>
      <c r="G35" s="28">
        <v>0.72299999999999998</v>
      </c>
      <c r="H35" s="28">
        <v>0.72599999999999998</v>
      </c>
      <c r="I35" s="28">
        <f>AVERAGE([4]Cleaned!Q34)</f>
        <v>0.42599999999999999</v>
      </c>
      <c r="J35" s="28">
        <v>0.72699999999999998</v>
      </c>
      <c r="K35" s="28">
        <v>0.77800000000000002</v>
      </c>
      <c r="L35" s="28">
        <v>0.79</v>
      </c>
      <c r="M35" s="28">
        <v>0.76300000000000001</v>
      </c>
      <c r="N35" s="28">
        <v>0.73299999999999998</v>
      </c>
      <c r="O35" s="28">
        <v>0.40799999999999997</v>
      </c>
      <c r="P35" s="28">
        <v>0.73699999999999999</v>
      </c>
      <c r="Q35" s="28">
        <v>1.0629999999999999</v>
      </c>
      <c r="R35" s="28">
        <v>1.03</v>
      </c>
      <c r="S35" s="28">
        <v>0.72099999999999997</v>
      </c>
      <c r="T35" s="28">
        <v>0.72699999999999998</v>
      </c>
      <c r="U35" s="28">
        <v>1.0900000000000001</v>
      </c>
      <c r="V35" s="28">
        <v>1.2</v>
      </c>
      <c r="W35" s="28">
        <v>1.2949999999999999</v>
      </c>
      <c r="X35" s="28">
        <v>0.89100000000000001</v>
      </c>
      <c r="Y35" s="28">
        <v>0.746</v>
      </c>
      <c r="Z35" s="28">
        <v>1.121</v>
      </c>
      <c r="AA35">
        <f>AVERAGE(((T35-Q35)/(Q35+T35)),((Y35-V35)/(V35+Y35)))</f>
        <v>-0.21050428611619881</v>
      </c>
    </row>
    <row r="36" spans="1:27" x14ac:dyDescent="0.3">
      <c r="A36" s="24">
        <v>4.4444444444444446E-2</v>
      </c>
      <c r="B36" s="28">
        <f>AVERAGE([4]Cleaned!B35:C35)</f>
        <v>0.78449999999999998</v>
      </c>
      <c r="C36" s="28">
        <v>0.77200000000000002</v>
      </c>
      <c r="D36" s="28">
        <v>0.72699999999999998</v>
      </c>
      <c r="E36" s="28">
        <v>0.77900000000000003</v>
      </c>
      <c r="F36" s="28">
        <v>0.72499999999999998</v>
      </c>
      <c r="G36" s="28">
        <v>0.73399999999999999</v>
      </c>
      <c r="H36" s="28">
        <v>0.73499999999999999</v>
      </c>
      <c r="I36" s="28">
        <f>AVERAGE([4]Cleaned!Q35)</f>
        <v>0.434</v>
      </c>
      <c r="J36" s="28">
        <v>0.73699999999999999</v>
      </c>
      <c r="K36" s="28">
        <v>0.79200000000000004</v>
      </c>
      <c r="L36" s="28">
        <v>0.8</v>
      </c>
      <c r="M36" s="28">
        <v>0.77100000000000002</v>
      </c>
      <c r="N36" s="28">
        <v>0.747</v>
      </c>
      <c r="O36" s="28">
        <v>0.41799999999999998</v>
      </c>
      <c r="P36" s="28">
        <v>0.745</v>
      </c>
      <c r="Q36" s="28">
        <v>1.0620000000000001</v>
      </c>
      <c r="R36" s="28">
        <v>1.042</v>
      </c>
      <c r="S36" s="28">
        <v>0.73</v>
      </c>
      <c r="T36" s="28">
        <v>0.73199999999999998</v>
      </c>
      <c r="U36" s="28">
        <v>1.099</v>
      </c>
      <c r="V36" s="28">
        <v>1.2110000000000001</v>
      </c>
      <c r="W36" s="28">
        <v>1.3080000000000001</v>
      </c>
      <c r="X36" s="28">
        <v>0.90400000000000003</v>
      </c>
      <c r="Y36" s="28">
        <v>0.753</v>
      </c>
      <c r="Z36" s="28">
        <v>1.125</v>
      </c>
      <c r="AA36">
        <f>AVERAGE(((T36-Q36)/(Q36+T36)),((Y36-V36)/(V36+Y36)))</f>
        <v>-0.20857202215123055</v>
      </c>
    </row>
    <row r="37" spans="1:27" x14ac:dyDescent="0.3">
      <c r="A37" s="24">
        <v>4.5833333333333337E-2</v>
      </c>
      <c r="B37" s="28">
        <f>AVERAGE([4]Cleaned!B36:C36)</f>
        <v>0.79400000000000004</v>
      </c>
      <c r="C37" s="28">
        <v>0.77600000000000002</v>
      </c>
      <c r="D37" s="28">
        <v>0.73699999999999999</v>
      </c>
      <c r="E37" s="28">
        <v>0.79200000000000004</v>
      </c>
      <c r="F37" s="28">
        <v>0.72799999999999998</v>
      </c>
      <c r="G37" s="28">
        <v>0.74199999999999999</v>
      </c>
      <c r="H37" s="28">
        <v>0.747</v>
      </c>
      <c r="I37" s="28">
        <f>AVERAGE([4]Cleaned!Q36)</f>
        <v>0.44</v>
      </c>
      <c r="J37" s="28">
        <v>0.74199999999999999</v>
      </c>
      <c r="K37" s="28">
        <v>0.79800000000000004</v>
      </c>
      <c r="L37" s="28">
        <v>0.80300000000000005</v>
      </c>
      <c r="M37" s="28">
        <v>0.77800000000000002</v>
      </c>
      <c r="N37" s="28">
        <v>0.753</v>
      </c>
      <c r="O37" s="28">
        <v>0.42599999999999999</v>
      </c>
      <c r="P37" s="28">
        <v>0.753</v>
      </c>
      <c r="Q37" s="28">
        <v>1.0680000000000001</v>
      </c>
      <c r="R37" s="28">
        <v>1.0609999999999999</v>
      </c>
      <c r="S37" s="28">
        <v>0.74299999999999999</v>
      </c>
      <c r="T37" s="28">
        <v>0.73899999999999999</v>
      </c>
      <c r="U37" s="28">
        <v>1.1000000000000001</v>
      </c>
      <c r="V37" s="28">
        <v>1.212</v>
      </c>
      <c r="W37" s="28">
        <v>1.3149999999999999</v>
      </c>
      <c r="X37" s="28">
        <v>0.92200000000000004</v>
      </c>
      <c r="Y37" s="28">
        <v>0.76600000000000001</v>
      </c>
      <c r="Z37" s="28">
        <v>1.1299999999999999</v>
      </c>
      <c r="AA37">
        <f>AVERAGE(((T37-Q37)/(Q37+T37)),((Y37-V37)/(V37+Y37)))</f>
        <v>-0.20377500597328779</v>
      </c>
    </row>
    <row r="38" spans="1:27" x14ac:dyDescent="0.3">
      <c r="A38" s="24">
        <v>4.7222222222222221E-2</v>
      </c>
      <c r="B38" s="28">
        <f>AVERAGE([4]Cleaned!B37:C37)</f>
        <v>0.80349999999999999</v>
      </c>
      <c r="C38" s="28">
        <v>0.77800000000000002</v>
      </c>
      <c r="D38" s="28">
        <v>0.74399999999999999</v>
      </c>
      <c r="E38" s="28">
        <v>0.79100000000000004</v>
      </c>
      <c r="F38" s="28">
        <v>0.73499999999999999</v>
      </c>
      <c r="G38" s="28">
        <v>0.74299999999999999</v>
      </c>
      <c r="H38" s="28">
        <v>0.75600000000000001</v>
      </c>
      <c r="I38" s="28">
        <f>AVERAGE([4]Cleaned!Q37)</f>
        <v>0.44900000000000001</v>
      </c>
      <c r="J38" s="28">
        <v>0.75800000000000001</v>
      </c>
      <c r="K38" s="28">
        <v>0.80600000000000005</v>
      </c>
      <c r="L38" s="28">
        <v>0.81200000000000006</v>
      </c>
      <c r="M38" s="28">
        <v>0.78300000000000003</v>
      </c>
      <c r="N38" s="28">
        <v>0.76100000000000001</v>
      </c>
      <c r="O38" s="28">
        <v>0.435</v>
      </c>
      <c r="P38" s="28">
        <v>0.755</v>
      </c>
      <c r="Q38" s="28">
        <v>1.073</v>
      </c>
      <c r="R38" s="28">
        <v>1.0780000000000001</v>
      </c>
      <c r="S38" s="28">
        <v>0.753</v>
      </c>
      <c r="T38" s="28">
        <v>0.746</v>
      </c>
      <c r="U38" s="28">
        <v>1.1060000000000001</v>
      </c>
      <c r="V38" s="28">
        <v>1.2010000000000001</v>
      </c>
      <c r="W38" s="28">
        <v>1.325</v>
      </c>
      <c r="X38" s="28">
        <v>0.92600000000000005</v>
      </c>
      <c r="Y38" s="28">
        <v>0.77200000000000002</v>
      </c>
      <c r="Z38" s="28">
        <v>1.141</v>
      </c>
      <c r="AA38">
        <f>AVERAGE(((T38-Q38)/(Q38+T38)),((Y38-V38)/(V38+Y38)))</f>
        <v>-0.19860224075040533</v>
      </c>
    </row>
    <row r="39" spans="1:27" x14ac:dyDescent="0.3">
      <c r="A39" s="24">
        <v>4.8611111111111112E-2</v>
      </c>
      <c r="B39" s="28">
        <f>AVERAGE([4]Cleaned!B38:C38)</f>
        <v>0.8145</v>
      </c>
      <c r="C39" s="28">
        <v>0.78200000000000003</v>
      </c>
      <c r="D39" s="28">
        <v>0.754</v>
      </c>
      <c r="E39" s="28">
        <v>0.79800000000000004</v>
      </c>
      <c r="F39" s="28">
        <v>0.747</v>
      </c>
      <c r="G39" s="28">
        <v>0.753</v>
      </c>
      <c r="H39" s="28">
        <v>0.76500000000000001</v>
      </c>
      <c r="I39" s="28">
        <f>AVERAGE([4]Cleaned!Q38)</f>
        <v>0.45500000000000002</v>
      </c>
      <c r="J39" s="28">
        <v>0.76800000000000002</v>
      </c>
      <c r="K39" s="28">
        <v>0.81799999999999995</v>
      </c>
      <c r="L39" s="28">
        <v>0.82299999999999995</v>
      </c>
      <c r="M39" s="28">
        <v>0.79700000000000004</v>
      </c>
      <c r="N39" s="28">
        <v>0.76700000000000002</v>
      </c>
      <c r="O39" s="28">
        <v>0.443</v>
      </c>
      <c r="P39" s="28">
        <v>0.76</v>
      </c>
      <c r="Q39" s="28">
        <v>1.08</v>
      </c>
      <c r="R39" s="28">
        <v>1.0920000000000001</v>
      </c>
      <c r="S39" s="28">
        <v>0.76500000000000001</v>
      </c>
      <c r="T39" s="28">
        <v>0.749</v>
      </c>
      <c r="U39" s="28">
        <v>1.1100000000000001</v>
      </c>
      <c r="V39" s="28">
        <v>1.208</v>
      </c>
      <c r="W39" s="28">
        <v>1.333</v>
      </c>
      <c r="X39" s="28">
        <v>0.94599999999999995</v>
      </c>
      <c r="Y39" s="28">
        <v>0.78400000000000003</v>
      </c>
      <c r="Z39" s="28">
        <v>1.149</v>
      </c>
      <c r="AA39">
        <f>AVERAGE(((T39-Q39)/(Q39+T39)),((Y39-V39)/(V39+Y39)))</f>
        <v>-0.19691230751326794</v>
      </c>
    </row>
    <row r="40" spans="1:27" x14ac:dyDescent="0.3">
      <c r="A40" s="24">
        <v>4.9999999999999996E-2</v>
      </c>
      <c r="B40" s="28">
        <f>AVERAGE([4]Cleaned!B39:C39)</f>
        <v>0.82099999999999995</v>
      </c>
      <c r="C40" s="28">
        <v>0.79400000000000004</v>
      </c>
      <c r="D40" s="28">
        <v>0.76200000000000001</v>
      </c>
      <c r="E40" s="28">
        <v>0.80300000000000005</v>
      </c>
      <c r="F40" s="28">
        <v>0.75700000000000001</v>
      </c>
      <c r="G40" s="28">
        <v>0.76100000000000001</v>
      </c>
      <c r="H40" s="28">
        <v>0.77300000000000002</v>
      </c>
      <c r="I40" s="28">
        <f>AVERAGE([4]Cleaned!Q39)</f>
        <v>0.46500000000000002</v>
      </c>
      <c r="J40" s="28">
        <v>0.77800000000000002</v>
      </c>
      <c r="K40" s="28">
        <v>0.82899999999999996</v>
      </c>
      <c r="L40" s="28">
        <v>0.83399999999999996</v>
      </c>
      <c r="M40" s="28">
        <v>0.80900000000000005</v>
      </c>
      <c r="N40" s="28">
        <v>0.77300000000000002</v>
      </c>
      <c r="O40" s="28">
        <v>0.44800000000000001</v>
      </c>
      <c r="P40" s="28">
        <v>0.76600000000000001</v>
      </c>
      <c r="Q40" s="28">
        <v>1.0840000000000001</v>
      </c>
      <c r="R40" s="28">
        <v>1.101</v>
      </c>
      <c r="S40" s="28">
        <v>0.77500000000000002</v>
      </c>
      <c r="T40" s="28">
        <v>0.76100000000000001</v>
      </c>
      <c r="U40" s="28">
        <v>1.111</v>
      </c>
      <c r="V40" s="28">
        <v>1.2130000000000001</v>
      </c>
      <c r="W40" s="28">
        <v>1.34</v>
      </c>
      <c r="X40" s="28">
        <v>0.95099999999999996</v>
      </c>
      <c r="Y40" s="28">
        <v>0.79600000000000004</v>
      </c>
      <c r="Z40" s="28">
        <v>1.1519999999999999</v>
      </c>
      <c r="AA40">
        <f>AVERAGE(((T40-Q40)/(Q40+T40)),((Y40-V40)/(V40+Y40)))</f>
        <v>-0.19131685194402964</v>
      </c>
    </row>
    <row r="41" spans="1:27" x14ac:dyDescent="0.3">
      <c r="A41" s="24">
        <v>5.1388888888888894E-2</v>
      </c>
      <c r="B41" s="28">
        <f>AVERAGE([4]Cleaned!B40:C40)</f>
        <v>0.82699999999999996</v>
      </c>
      <c r="C41" s="28">
        <v>0.81200000000000006</v>
      </c>
      <c r="D41" s="28">
        <v>0.77</v>
      </c>
      <c r="E41" s="28">
        <v>0.80900000000000005</v>
      </c>
      <c r="F41" s="28">
        <v>0.77</v>
      </c>
      <c r="G41" s="28">
        <v>0.76800000000000002</v>
      </c>
      <c r="H41" s="28">
        <v>0.77700000000000002</v>
      </c>
      <c r="I41" s="28">
        <f>AVERAGE([4]Cleaned!Q40)</f>
        <v>0.47199999999999998</v>
      </c>
      <c r="J41" s="28">
        <v>0.78800000000000003</v>
      </c>
      <c r="K41" s="28">
        <v>0.83499999999999996</v>
      </c>
      <c r="L41" s="28">
        <v>0.84199999999999997</v>
      </c>
      <c r="M41" s="28">
        <v>0.81799999999999995</v>
      </c>
      <c r="N41" s="28">
        <v>0.78400000000000003</v>
      </c>
      <c r="O41" s="28">
        <v>0.45600000000000002</v>
      </c>
      <c r="P41" s="28">
        <v>0.77400000000000002</v>
      </c>
      <c r="Q41" s="28">
        <v>1.083</v>
      </c>
      <c r="R41" s="28">
        <v>1.1120000000000001</v>
      </c>
      <c r="S41" s="28">
        <v>0.79200000000000004</v>
      </c>
      <c r="T41" s="28">
        <v>0.76800000000000002</v>
      </c>
      <c r="U41" s="28">
        <v>1.115</v>
      </c>
      <c r="V41" s="28">
        <v>1.226</v>
      </c>
      <c r="W41" s="28">
        <v>1.3440000000000001</v>
      </c>
      <c r="X41" s="28">
        <v>0.96099999999999997</v>
      </c>
      <c r="Y41" s="28">
        <v>0.80100000000000005</v>
      </c>
      <c r="Z41" s="28">
        <v>1.161</v>
      </c>
      <c r="AA41">
        <f>AVERAGE(((T41-Q41)/(Q41+T41)),((Y41-V41)/(V41+Y41)))</f>
        <v>-0.18992387213461059</v>
      </c>
    </row>
    <row r="42" spans="1:27" x14ac:dyDescent="0.3">
      <c r="A42" s="24">
        <v>5.2777777777777778E-2</v>
      </c>
      <c r="B42" s="28">
        <f>AVERAGE([4]Cleaned!B41:C41)</f>
        <v>0.83099999999999996</v>
      </c>
      <c r="C42" s="28">
        <v>0.81899999999999995</v>
      </c>
      <c r="D42" s="28">
        <v>0.77600000000000002</v>
      </c>
      <c r="E42" s="28">
        <v>0.82399999999999995</v>
      </c>
      <c r="F42" s="28">
        <v>0.77400000000000002</v>
      </c>
      <c r="G42" s="28">
        <v>0.77700000000000002</v>
      </c>
      <c r="H42" s="28">
        <v>0.78500000000000003</v>
      </c>
      <c r="I42" s="28">
        <f>AVERAGE([4]Cleaned!Q41)</f>
        <v>0.48</v>
      </c>
      <c r="J42" s="28">
        <v>0.79300000000000004</v>
      </c>
      <c r="K42" s="28">
        <v>0.84399999999999997</v>
      </c>
      <c r="L42" s="28">
        <v>0.85299999999999998</v>
      </c>
      <c r="M42" s="28">
        <v>0.82099999999999995</v>
      </c>
      <c r="N42" s="28">
        <v>0.79200000000000004</v>
      </c>
      <c r="O42" s="28">
        <v>0.46400000000000002</v>
      </c>
      <c r="P42" s="28">
        <v>0.78700000000000003</v>
      </c>
      <c r="Q42" s="28">
        <v>1.0900000000000001</v>
      </c>
      <c r="R42" s="28">
        <v>1.1160000000000001</v>
      </c>
      <c r="S42" s="28">
        <v>0.79500000000000004</v>
      </c>
      <c r="T42" s="28">
        <v>0.77600000000000002</v>
      </c>
      <c r="U42" s="28">
        <v>1.1180000000000001</v>
      </c>
      <c r="V42" s="28">
        <v>1.2230000000000001</v>
      </c>
      <c r="W42" s="28">
        <v>1.353</v>
      </c>
      <c r="X42" s="28">
        <v>0.97399999999999998</v>
      </c>
      <c r="Y42" s="28">
        <v>0.80400000000000005</v>
      </c>
      <c r="Z42" s="28">
        <v>1.161</v>
      </c>
      <c r="AA42">
        <f>AVERAGE(((T42-Q42)/(Q42+T42)),((Y42-V42)/(V42+Y42)))</f>
        <v>-0.18749190325038562</v>
      </c>
    </row>
    <row r="43" spans="1:27" x14ac:dyDescent="0.3">
      <c r="A43" s="24">
        <v>5.4166666666666669E-2</v>
      </c>
      <c r="B43" s="28">
        <f>AVERAGE([4]Cleaned!B42:C42)</f>
        <v>0.84099999999999997</v>
      </c>
      <c r="C43" s="28">
        <v>0.82599999999999996</v>
      </c>
      <c r="D43" s="28">
        <v>0.78500000000000003</v>
      </c>
      <c r="E43" s="28">
        <v>0.83099999999999996</v>
      </c>
      <c r="F43" s="28">
        <v>0.78400000000000003</v>
      </c>
      <c r="G43" s="28">
        <v>0.77900000000000003</v>
      </c>
      <c r="H43" s="28">
        <v>0.79</v>
      </c>
      <c r="I43" s="28">
        <f>AVERAGE([4]Cleaned!Q42)</f>
        <v>0.48799999999999999</v>
      </c>
      <c r="J43" s="28">
        <v>0.79900000000000004</v>
      </c>
      <c r="K43" s="28">
        <v>0.84199999999999997</v>
      </c>
      <c r="L43" s="28">
        <v>0.86</v>
      </c>
      <c r="M43" s="28">
        <v>0.83099999999999996</v>
      </c>
      <c r="N43" s="28">
        <v>0.79800000000000004</v>
      </c>
      <c r="O43" s="28">
        <v>0.47399999999999998</v>
      </c>
      <c r="P43" s="28">
        <v>0.79500000000000004</v>
      </c>
      <c r="Q43" s="28">
        <v>1.0920000000000001</v>
      </c>
      <c r="R43" s="28">
        <v>1.1279999999999999</v>
      </c>
      <c r="S43" s="28">
        <v>0.80200000000000005</v>
      </c>
      <c r="T43" s="28">
        <v>0.78200000000000003</v>
      </c>
      <c r="U43" s="28">
        <v>1.117</v>
      </c>
      <c r="V43" s="28">
        <v>1.242</v>
      </c>
      <c r="W43" s="28">
        <v>1.367</v>
      </c>
      <c r="X43" s="28">
        <v>0.98499999999999999</v>
      </c>
      <c r="Y43" s="28">
        <v>0.81599999999999995</v>
      </c>
      <c r="Z43" s="28">
        <v>1.1679999999999999</v>
      </c>
      <c r="AA43">
        <f>AVERAGE(((T43-Q43)/(Q43+T43)),((Y43-V43)/(V43+Y43)))</f>
        <v>-0.18620932135622967</v>
      </c>
    </row>
    <row r="44" spans="1:27" x14ac:dyDescent="0.3">
      <c r="A44" s="24">
        <v>5.5555555555555552E-2</v>
      </c>
      <c r="B44" s="28">
        <f>AVERAGE([4]Cleaned!B43:C43)</f>
        <v>0.84799999999999998</v>
      </c>
      <c r="C44" s="28">
        <v>0.84</v>
      </c>
      <c r="D44" s="28">
        <v>0.79200000000000004</v>
      </c>
      <c r="E44" s="28">
        <v>0.84199999999999997</v>
      </c>
      <c r="F44" s="28">
        <v>0.78800000000000003</v>
      </c>
      <c r="G44" s="28">
        <v>0.79200000000000004</v>
      </c>
      <c r="H44" s="28">
        <v>0.79700000000000004</v>
      </c>
      <c r="I44" s="28">
        <f>AVERAGE([4]Cleaned!Q43)</f>
        <v>0.496</v>
      </c>
      <c r="J44" s="28">
        <v>0.80100000000000005</v>
      </c>
      <c r="K44" s="28">
        <v>0.85199999999999998</v>
      </c>
      <c r="L44" s="28">
        <v>0.86299999999999999</v>
      </c>
      <c r="M44" s="28">
        <v>0.83299999999999996</v>
      </c>
      <c r="N44" s="28">
        <v>0.80800000000000005</v>
      </c>
      <c r="O44" s="28">
        <v>0.48599999999999999</v>
      </c>
      <c r="P44" s="28">
        <v>0.80200000000000005</v>
      </c>
      <c r="Q44" s="28">
        <v>1.0920000000000001</v>
      </c>
      <c r="R44" s="28">
        <v>1.1359999999999999</v>
      </c>
      <c r="S44" s="28">
        <v>0.80900000000000005</v>
      </c>
      <c r="T44" s="28">
        <v>0.79300000000000004</v>
      </c>
      <c r="U44" s="28">
        <v>1.123</v>
      </c>
      <c r="V44" s="28">
        <v>1.2330000000000001</v>
      </c>
      <c r="W44" s="28">
        <v>1.375</v>
      </c>
      <c r="X44" s="28">
        <v>0.996</v>
      </c>
      <c r="Y44" s="28">
        <v>0.82399999999999995</v>
      </c>
      <c r="Z44" s="28">
        <v>1.175</v>
      </c>
      <c r="AA44">
        <f>AVERAGE(((T44-Q44)/(Q44+T44)),((Y44-V44)/(V44+Y44)))</f>
        <v>-0.17872697098218032</v>
      </c>
    </row>
    <row r="45" spans="1:27" x14ac:dyDescent="0.3">
      <c r="A45" s="24">
        <v>5.6944444444444443E-2</v>
      </c>
      <c r="B45" s="28">
        <f>AVERAGE([4]Cleaned!B44:C44)</f>
        <v>0.85599999999999998</v>
      </c>
      <c r="C45" s="28">
        <v>0.84099999999999997</v>
      </c>
      <c r="D45" s="28">
        <v>0.8</v>
      </c>
      <c r="E45" s="28">
        <v>0.84699999999999998</v>
      </c>
      <c r="F45" s="28">
        <v>0.79100000000000004</v>
      </c>
      <c r="G45" s="28">
        <v>0.79300000000000004</v>
      </c>
      <c r="H45" s="28">
        <v>0.80400000000000005</v>
      </c>
      <c r="I45" s="28">
        <f>AVERAGE([4]Cleaned!Q44)</f>
        <v>0.502</v>
      </c>
      <c r="J45" s="28">
        <v>0.81100000000000005</v>
      </c>
      <c r="K45" s="28">
        <v>0.85699999999999998</v>
      </c>
      <c r="L45" s="28">
        <v>0.876</v>
      </c>
      <c r="M45" s="28">
        <v>0.83499999999999996</v>
      </c>
      <c r="N45" s="28">
        <v>0.81399999999999995</v>
      </c>
      <c r="O45" s="28">
        <v>0.49</v>
      </c>
      <c r="P45" s="28">
        <v>0.81399999999999995</v>
      </c>
      <c r="Q45" s="28">
        <v>1.095</v>
      </c>
      <c r="R45" s="28">
        <v>1.147</v>
      </c>
      <c r="S45" s="28">
        <v>0.81599999999999995</v>
      </c>
      <c r="T45" s="28">
        <v>0.80500000000000005</v>
      </c>
      <c r="U45" s="28">
        <v>1.1259999999999999</v>
      </c>
      <c r="V45" s="28">
        <v>1.2310000000000001</v>
      </c>
      <c r="W45" s="28">
        <v>1.385</v>
      </c>
      <c r="X45" s="28">
        <v>1.0049999999999999</v>
      </c>
      <c r="Y45" s="28">
        <v>0.83099999999999996</v>
      </c>
      <c r="Z45" s="28">
        <v>1.1759999999999999</v>
      </c>
      <c r="AA45">
        <f>AVERAGE(((T45-Q45)/(Q45+T45)),((Y45-V45)/(V45+Y45)))</f>
        <v>-0.17330899994895094</v>
      </c>
    </row>
    <row r="46" spans="1:27" x14ac:dyDescent="0.3">
      <c r="A46" s="24">
        <v>5.8333333333333327E-2</v>
      </c>
      <c r="B46" s="28">
        <f>AVERAGE([4]Cleaned!B45:C45)</f>
        <v>0.86899999999999999</v>
      </c>
      <c r="C46" s="28">
        <v>0.84699999999999998</v>
      </c>
      <c r="D46" s="28">
        <v>0.80500000000000005</v>
      </c>
      <c r="E46" s="28">
        <v>0.85599999999999998</v>
      </c>
      <c r="F46" s="28">
        <v>0.79800000000000004</v>
      </c>
      <c r="G46" s="28">
        <v>0.8</v>
      </c>
      <c r="H46" s="28">
        <v>0.81</v>
      </c>
      <c r="I46" s="28">
        <f>AVERAGE([4]Cleaned!Q45)</f>
        <v>0.50900000000000001</v>
      </c>
      <c r="J46" s="28">
        <v>0.81799999999999995</v>
      </c>
      <c r="K46" s="28">
        <v>0.86399999999999999</v>
      </c>
      <c r="L46" s="28">
        <v>0.88</v>
      </c>
      <c r="M46" s="28">
        <v>0.84799999999999998</v>
      </c>
      <c r="N46" s="28">
        <v>0.82299999999999995</v>
      </c>
      <c r="O46" s="28">
        <v>0.495</v>
      </c>
      <c r="P46" s="28">
        <v>0.82</v>
      </c>
      <c r="Q46" s="28">
        <v>1.093</v>
      </c>
      <c r="R46" s="28">
        <v>1.1539999999999999</v>
      </c>
      <c r="S46" s="28">
        <v>0.82299999999999995</v>
      </c>
      <c r="T46" s="28">
        <v>0.81599999999999995</v>
      </c>
      <c r="U46" s="28">
        <v>1.129</v>
      </c>
      <c r="V46" s="28">
        <v>1.2450000000000001</v>
      </c>
      <c r="W46" s="28">
        <v>1.393</v>
      </c>
      <c r="X46" s="28">
        <v>1.0169999999999999</v>
      </c>
      <c r="Y46" s="28">
        <v>0.83799999999999997</v>
      </c>
      <c r="Z46" s="28">
        <v>1.1779999999999999</v>
      </c>
      <c r="AA46">
        <f>AVERAGE(((T46-Q46)/(Q46+T46)),((Y46-V46)/(V46+Y46)))</f>
        <v>-0.17024670516166823</v>
      </c>
    </row>
    <row r="47" spans="1:27" x14ac:dyDescent="0.3">
      <c r="A47" s="24">
        <v>5.9722222222222225E-2</v>
      </c>
      <c r="B47" s="28">
        <f>AVERAGE([4]Cleaned!B46:C46)</f>
        <v>0.874</v>
      </c>
      <c r="C47" s="28">
        <v>0.85599999999999998</v>
      </c>
      <c r="D47" s="28">
        <v>0.81799999999999995</v>
      </c>
      <c r="E47" s="28">
        <v>0.86499999999999999</v>
      </c>
      <c r="F47" s="28">
        <v>0.81</v>
      </c>
      <c r="G47" s="28">
        <v>0.80700000000000005</v>
      </c>
      <c r="H47" s="28">
        <v>0.82199999999999995</v>
      </c>
      <c r="I47" s="28">
        <f>AVERAGE([4]Cleaned!Q46)</f>
        <v>0.51800000000000002</v>
      </c>
      <c r="J47" s="28">
        <v>0.82599999999999996</v>
      </c>
      <c r="K47" s="28">
        <v>0.877</v>
      </c>
      <c r="L47" s="28">
        <v>0.89500000000000002</v>
      </c>
      <c r="M47" s="28">
        <v>0.85199999999999998</v>
      </c>
      <c r="N47" s="28">
        <v>0.83099999999999996</v>
      </c>
      <c r="O47" s="28">
        <v>0.502</v>
      </c>
      <c r="P47" s="28">
        <v>0.82099999999999995</v>
      </c>
      <c r="Q47" s="28">
        <v>1.1040000000000001</v>
      </c>
      <c r="R47" s="28">
        <v>1.163</v>
      </c>
      <c r="S47" s="28">
        <v>0.83099999999999996</v>
      </c>
      <c r="T47" s="28">
        <v>0.82199999999999995</v>
      </c>
      <c r="U47" s="28">
        <v>1.127</v>
      </c>
      <c r="V47" s="28">
        <v>1.238</v>
      </c>
      <c r="W47" s="28">
        <v>1.3959999999999999</v>
      </c>
      <c r="X47" s="28">
        <v>1.024</v>
      </c>
      <c r="Y47" s="28">
        <v>0.84599999999999997</v>
      </c>
      <c r="Z47" s="28">
        <v>1.18</v>
      </c>
      <c r="AA47">
        <f>AVERAGE(((T47-Q47)/(Q47+T47)),((Y47-V47)/(V47+Y47)))</f>
        <v>-0.16725862677214323</v>
      </c>
    </row>
    <row r="48" spans="1:27" x14ac:dyDescent="0.3">
      <c r="A48" s="24">
        <v>6.1111111111111116E-2</v>
      </c>
      <c r="B48" s="28">
        <f>AVERAGE([4]Cleaned!B47:C47)</f>
        <v>0.88349999999999995</v>
      </c>
      <c r="C48" s="28">
        <v>0.85799999999999998</v>
      </c>
      <c r="D48" s="28">
        <v>0.82599999999999996</v>
      </c>
      <c r="E48" s="28">
        <v>0.875</v>
      </c>
      <c r="F48" s="28">
        <v>0.82</v>
      </c>
      <c r="G48" s="28">
        <v>0.81200000000000006</v>
      </c>
      <c r="H48" s="28">
        <v>0.83099999999999996</v>
      </c>
      <c r="I48" s="28">
        <f>AVERAGE([4]Cleaned!Q47)</f>
        <v>0.52400000000000002</v>
      </c>
      <c r="J48" s="28">
        <v>0.83599999999999997</v>
      </c>
      <c r="K48" s="28">
        <v>0.88200000000000001</v>
      </c>
      <c r="L48" s="28">
        <v>0.90500000000000003</v>
      </c>
      <c r="M48" s="28">
        <v>0.85699999999999998</v>
      </c>
      <c r="N48" s="28">
        <v>0.83399999999999996</v>
      </c>
      <c r="O48" s="28">
        <v>0.51100000000000001</v>
      </c>
      <c r="P48" s="28">
        <v>0.83399999999999996</v>
      </c>
      <c r="Q48" s="28">
        <v>1.103</v>
      </c>
      <c r="R48" s="28">
        <v>1.1739999999999999</v>
      </c>
      <c r="S48" s="28">
        <v>0.84</v>
      </c>
      <c r="T48" s="28">
        <v>0.83099999999999996</v>
      </c>
      <c r="U48" s="28">
        <v>1.129</v>
      </c>
      <c r="V48" s="28">
        <v>1.2350000000000001</v>
      </c>
      <c r="W48" s="28">
        <v>1.3959999999999999</v>
      </c>
      <c r="X48" s="28">
        <v>1.032</v>
      </c>
      <c r="Y48" s="28">
        <v>0.85399999999999998</v>
      </c>
      <c r="Z48" s="28">
        <v>1.1850000000000001</v>
      </c>
      <c r="AA48">
        <f>AVERAGE(((T48-Q48)/(Q48+T48)),((Y48-V48)/(V48+Y48)))</f>
        <v>-0.16151253698523269</v>
      </c>
    </row>
    <row r="49" spans="1:27" x14ac:dyDescent="0.3">
      <c r="A49" s="24">
        <v>6.25E-2</v>
      </c>
      <c r="B49" s="28">
        <f>AVERAGE([4]Cleaned!B48:C48)</f>
        <v>0.89450000000000007</v>
      </c>
      <c r="C49" s="28">
        <v>0.86099999999999999</v>
      </c>
      <c r="D49" s="28">
        <v>0.83499999999999996</v>
      </c>
      <c r="E49" s="28">
        <v>0.88500000000000001</v>
      </c>
      <c r="F49" s="28">
        <v>0.82099999999999995</v>
      </c>
      <c r="G49" s="28">
        <v>0.81799999999999995</v>
      </c>
      <c r="H49" s="28">
        <v>0.84499999999999997</v>
      </c>
      <c r="I49" s="28">
        <f>AVERAGE([4]Cleaned!Q48)</f>
        <v>0.53</v>
      </c>
      <c r="J49" s="28">
        <v>0.84199999999999997</v>
      </c>
      <c r="K49" s="28">
        <v>0.88800000000000001</v>
      </c>
      <c r="L49" s="28">
        <v>0.91400000000000003</v>
      </c>
      <c r="M49" s="28">
        <v>0.86399999999999999</v>
      </c>
      <c r="N49" s="28">
        <v>0.84599999999999997</v>
      </c>
      <c r="O49" s="28">
        <v>0.51700000000000002</v>
      </c>
      <c r="P49" s="28">
        <v>0.84</v>
      </c>
      <c r="Q49" s="28">
        <v>1.107</v>
      </c>
      <c r="R49" s="28">
        <v>1.179</v>
      </c>
      <c r="S49" s="28">
        <v>0.85299999999999998</v>
      </c>
      <c r="T49" s="28">
        <v>0.84099999999999997</v>
      </c>
      <c r="U49" s="28">
        <v>1.137</v>
      </c>
      <c r="V49" s="28">
        <v>1.25</v>
      </c>
      <c r="W49" s="28">
        <v>1.4</v>
      </c>
      <c r="X49" s="28">
        <v>1.03</v>
      </c>
      <c r="Y49" s="28">
        <v>0.86699999999999999</v>
      </c>
      <c r="Z49" s="28">
        <v>1.1830000000000001</v>
      </c>
      <c r="AA49">
        <f>AVERAGE(((T49-Q49)/(Q49+T49)),((Y49-V49)/(V49+Y49)))</f>
        <v>-0.15873334956386115</v>
      </c>
    </row>
    <row r="50" spans="1:27" x14ac:dyDescent="0.3">
      <c r="A50" s="24">
        <v>6.3888888888888884E-2</v>
      </c>
      <c r="B50" s="28">
        <f>AVERAGE([4]Cleaned!B49:C49)</f>
        <v>0.89900000000000002</v>
      </c>
      <c r="C50" s="28">
        <v>0.871</v>
      </c>
      <c r="D50" s="28">
        <v>0.84399999999999997</v>
      </c>
      <c r="E50" s="28">
        <v>0.88800000000000001</v>
      </c>
      <c r="F50" s="28">
        <v>0.83</v>
      </c>
      <c r="G50" s="28">
        <v>0.82799999999999996</v>
      </c>
      <c r="H50" s="28">
        <v>0.85699999999999998</v>
      </c>
      <c r="I50" s="28">
        <f>AVERAGE([4]Cleaned!Q49)</f>
        <v>0.53900000000000003</v>
      </c>
      <c r="J50" s="28">
        <v>0.85099999999999998</v>
      </c>
      <c r="K50" s="28">
        <v>0.89</v>
      </c>
      <c r="L50" s="28">
        <v>0.91500000000000004</v>
      </c>
      <c r="M50" s="28">
        <v>0.873</v>
      </c>
      <c r="N50" s="28">
        <v>0.86</v>
      </c>
      <c r="O50" s="28">
        <v>0.52300000000000002</v>
      </c>
      <c r="P50" s="28">
        <v>0.84599999999999997</v>
      </c>
      <c r="Q50" s="28">
        <v>1.1120000000000001</v>
      </c>
      <c r="R50" s="28">
        <v>1.1830000000000001</v>
      </c>
      <c r="S50" s="28">
        <v>0.86499999999999999</v>
      </c>
      <c r="T50" s="28">
        <v>0.84699999999999998</v>
      </c>
      <c r="U50" s="28">
        <v>1.131</v>
      </c>
      <c r="V50" s="28">
        <v>1.2569999999999999</v>
      </c>
      <c r="W50" s="28">
        <v>1.4079999999999999</v>
      </c>
      <c r="X50" s="28">
        <v>1.0389999999999999</v>
      </c>
      <c r="Y50" s="28">
        <v>0.87</v>
      </c>
      <c r="Z50" s="28">
        <v>1.1890000000000001</v>
      </c>
      <c r="AA50">
        <f>AVERAGE(((T50-Q50)/(Q50+T50)),((Y50-V50)/(V50+Y50)))</f>
        <v>-0.15860975095235114</v>
      </c>
    </row>
    <row r="51" spans="1:27" x14ac:dyDescent="0.3">
      <c r="A51" s="24">
        <v>6.5277777777777782E-2</v>
      </c>
      <c r="B51" s="28">
        <f>AVERAGE([4]Cleaned!B50:C50)</f>
        <v>0.90600000000000003</v>
      </c>
      <c r="C51" s="28">
        <v>0.875</v>
      </c>
      <c r="D51" s="28">
        <v>0.85099999999999998</v>
      </c>
      <c r="E51" s="28">
        <v>0.89500000000000002</v>
      </c>
      <c r="F51" s="28">
        <v>0.84299999999999997</v>
      </c>
      <c r="G51" s="28">
        <v>0.83899999999999997</v>
      </c>
      <c r="H51" s="28">
        <v>0.86199999999999999</v>
      </c>
      <c r="I51" s="28">
        <f>AVERAGE([4]Cleaned!Q50)</f>
        <v>0.54500000000000004</v>
      </c>
      <c r="J51" s="28">
        <v>0.85399999999999998</v>
      </c>
      <c r="K51" s="28">
        <v>0.89300000000000002</v>
      </c>
      <c r="L51" s="28">
        <v>0.92</v>
      </c>
      <c r="M51" s="28">
        <v>0.876</v>
      </c>
      <c r="N51" s="28">
        <v>0.86299999999999999</v>
      </c>
      <c r="O51" s="28">
        <v>0.53100000000000003</v>
      </c>
      <c r="P51" s="28">
        <v>0.85499999999999998</v>
      </c>
      <c r="Q51" s="28">
        <v>1.113</v>
      </c>
      <c r="R51" s="28">
        <v>1.1870000000000001</v>
      </c>
      <c r="S51" s="28">
        <v>0.877</v>
      </c>
      <c r="T51" s="28">
        <v>0.85299999999999998</v>
      </c>
      <c r="U51" s="28">
        <v>1.135</v>
      </c>
      <c r="V51" s="28">
        <v>1.2509999999999999</v>
      </c>
      <c r="W51" s="28">
        <v>1.4119999999999999</v>
      </c>
      <c r="X51" s="28">
        <v>1.046</v>
      </c>
      <c r="Y51" s="28">
        <v>0.873</v>
      </c>
      <c r="Z51" s="28">
        <v>1.1919999999999999</v>
      </c>
      <c r="AA51">
        <f>AVERAGE(((T51-Q51)/(Q51+T51)),((Y51-V51)/(V51+Y51)))</f>
        <v>-0.15510716071520941</v>
      </c>
    </row>
    <row r="52" spans="1:27" x14ac:dyDescent="0.3">
      <c r="A52" s="24">
        <v>6.6666666666666666E-2</v>
      </c>
      <c r="B52" s="28">
        <f>AVERAGE([4]Cleaned!B51:C51)</f>
        <v>0.91400000000000003</v>
      </c>
      <c r="C52" s="28">
        <v>0.88200000000000001</v>
      </c>
      <c r="D52" s="28">
        <v>0.85799999999999998</v>
      </c>
      <c r="E52" s="28">
        <v>0.89900000000000002</v>
      </c>
      <c r="F52" s="28">
        <v>0.85499999999999998</v>
      </c>
      <c r="G52" s="28">
        <v>0.84399999999999997</v>
      </c>
      <c r="H52" s="28">
        <v>0.871</v>
      </c>
      <c r="I52" s="28">
        <f>AVERAGE([4]Cleaned!Q51)</f>
        <v>0.55700000000000005</v>
      </c>
      <c r="J52" s="28">
        <v>0.85699999999999998</v>
      </c>
      <c r="K52" s="28">
        <v>0.90200000000000002</v>
      </c>
      <c r="L52" s="28">
        <v>0.92200000000000004</v>
      </c>
      <c r="M52" s="28">
        <v>0.88200000000000001</v>
      </c>
      <c r="N52" s="28">
        <v>0.872</v>
      </c>
      <c r="O52" s="28">
        <v>0.53600000000000003</v>
      </c>
      <c r="P52" s="28">
        <v>0.85899999999999999</v>
      </c>
      <c r="Q52" s="28">
        <v>1.1160000000000001</v>
      </c>
      <c r="R52" s="28">
        <v>1.198</v>
      </c>
      <c r="S52" s="28">
        <v>0.88500000000000001</v>
      </c>
      <c r="T52" s="28">
        <v>0.86199999999999999</v>
      </c>
      <c r="U52" s="28">
        <v>1.1319999999999999</v>
      </c>
      <c r="V52" s="28">
        <v>1.25</v>
      </c>
      <c r="W52" s="28">
        <v>1.423</v>
      </c>
      <c r="X52" s="28">
        <v>1.052</v>
      </c>
      <c r="Y52" s="28">
        <v>0.88200000000000001</v>
      </c>
      <c r="Z52" s="28">
        <v>1.1950000000000001</v>
      </c>
      <c r="AA52">
        <f>AVERAGE(((T52-Q52)/(Q52+T52)),((Y52-V52)/(V52+Y52)))</f>
        <v>-0.15051020892102054</v>
      </c>
    </row>
    <row r="53" spans="1:27" x14ac:dyDescent="0.3">
      <c r="A53" s="24">
        <v>6.805555555555555E-2</v>
      </c>
      <c r="B53" s="28">
        <f>AVERAGE([4]Cleaned!B52:C52)</f>
        <v>0.91850000000000009</v>
      </c>
      <c r="C53" s="28">
        <v>0.88800000000000001</v>
      </c>
      <c r="D53" s="28">
        <v>0.87</v>
      </c>
      <c r="E53" s="28">
        <v>0.90500000000000003</v>
      </c>
      <c r="F53" s="28">
        <v>0.85799999999999998</v>
      </c>
      <c r="G53" s="28">
        <v>0.85699999999999998</v>
      </c>
      <c r="H53" s="28">
        <v>0.879</v>
      </c>
      <c r="I53" s="28">
        <f>AVERAGE([4]Cleaned!Q52)</f>
        <v>0.56200000000000006</v>
      </c>
      <c r="J53" s="28">
        <v>0.86699999999999999</v>
      </c>
      <c r="K53" s="28">
        <v>0.90500000000000003</v>
      </c>
      <c r="L53" s="28">
        <v>0.92300000000000004</v>
      </c>
      <c r="M53" s="28">
        <v>0.89800000000000002</v>
      </c>
      <c r="N53" s="28">
        <v>0.88100000000000001</v>
      </c>
      <c r="O53" s="28">
        <v>0.54100000000000004</v>
      </c>
      <c r="P53" s="28">
        <v>0.86899999999999999</v>
      </c>
      <c r="Q53" s="28">
        <v>1.119</v>
      </c>
      <c r="R53" s="28">
        <v>1.204</v>
      </c>
      <c r="S53" s="28">
        <v>0.89200000000000002</v>
      </c>
      <c r="T53" s="28">
        <v>0.87</v>
      </c>
      <c r="U53" s="28">
        <v>1.1379999999999999</v>
      </c>
      <c r="V53" s="28">
        <v>1.236</v>
      </c>
      <c r="W53" s="28">
        <v>1.4239999999999999</v>
      </c>
      <c r="X53" s="28">
        <v>1.0580000000000001</v>
      </c>
      <c r="Y53" s="28">
        <v>0.89300000000000002</v>
      </c>
      <c r="Z53" s="28">
        <v>1.1970000000000001</v>
      </c>
      <c r="AA53">
        <f>AVERAGE(((T53-Q53)/(Q53+T53)),((Y53-V53)/(V53+Y53)))</f>
        <v>-0.14314851929860356</v>
      </c>
    </row>
    <row r="54" spans="1:27" x14ac:dyDescent="0.3">
      <c r="A54" s="24">
        <v>6.9444444444444434E-2</v>
      </c>
      <c r="B54" s="28">
        <f>AVERAGE([4]Cleaned!B53:C53)</f>
        <v>0.92500000000000004</v>
      </c>
      <c r="C54" s="28">
        <v>0.89100000000000001</v>
      </c>
      <c r="D54" s="28">
        <v>0.878</v>
      </c>
      <c r="E54" s="28">
        <v>0.91100000000000003</v>
      </c>
      <c r="F54" s="28">
        <v>0.86899999999999999</v>
      </c>
      <c r="G54" s="28">
        <v>0.87</v>
      </c>
      <c r="H54" s="28">
        <v>0.88900000000000001</v>
      </c>
      <c r="I54" s="28">
        <f>AVERAGE([4]Cleaned!Q53)</f>
        <v>0.56599999999999995</v>
      </c>
      <c r="J54" s="28">
        <v>0.86899999999999999</v>
      </c>
      <c r="K54" s="28">
        <v>0.91300000000000003</v>
      </c>
      <c r="L54" s="28">
        <v>0.92700000000000005</v>
      </c>
      <c r="M54" s="28">
        <v>0.89900000000000002</v>
      </c>
      <c r="N54" s="28">
        <v>0.88600000000000001</v>
      </c>
      <c r="O54" s="28">
        <v>0.54900000000000004</v>
      </c>
      <c r="P54" s="28">
        <v>0.872</v>
      </c>
      <c r="Q54" s="28">
        <v>1.121</v>
      </c>
      <c r="R54" s="28">
        <v>1.2090000000000001</v>
      </c>
      <c r="S54" s="28">
        <v>0.89800000000000002</v>
      </c>
      <c r="T54" s="28">
        <v>0.88</v>
      </c>
      <c r="U54" s="28">
        <v>1.139</v>
      </c>
      <c r="V54" s="28">
        <v>1.24</v>
      </c>
      <c r="W54" s="28">
        <v>1.425</v>
      </c>
      <c r="X54" s="28">
        <v>1.075</v>
      </c>
      <c r="Y54" s="28">
        <v>0.89800000000000002</v>
      </c>
      <c r="Z54" s="28">
        <v>1.1990000000000001</v>
      </c>
      <c r="AA54">
        <f>AVERAGE(((T54-Q54)/(Q54+T54)),((Y54-V54)/(V54+Y54)))</f>
        <v>-0.14020118098107168</v>
      </c>
    </row>
    <row r="55" spans="1:27" x14ac:dyDescent="0.3">
      <c r="A55" s="24">
        <v>7.0833333333333331E-2</v>
      </c>
      <c r="B55" s="28">
        <f>AVERAGE([4]Cleaned!B54:C54)</f>
        <v>0.92949999999999999</v>
      </c>
      <c r="C55" s="28">
        <v>0.89800000000000002</v>
      </c>
      <c r="D55" s="28">
        <v>0.88700000000000001</v>
      </c>
      <c r="E55" s="28">
        <v>0.91100000000000003</v>
      </c>
      <c r="F55" s="28">
        <v>0.874</v>
      </c>
      <c r="G55" s="28">
        <v>0.878</v>
      </c>
      <c r="H55" s="28">
        <v>0.9</v>
      </c>
      <c r="I55" s="28">
        <f>AVERAGE([4]Cleaned!Q54)</f>
        <v>0.57099999999999995</v>
      </c>
      <c r="J55" s="28">
        <v>0.871</v>
      </c>
      <c r="K55" s="28">
        <v>0.92</v>
      </c>
      <c r="L55" s="28">
        <v>0.93799999999999994</v>
      </c>
      <c r="M55" s="28">
        <v>0.90400000000000003</v>
      </c>
      <c r="N55" s="28">
        <v>0.89600000000000002</v>
      </c>
      <c r="O55" s="28">
        <v>0.55500000000000005</v>
      </c>
      <c r="P55" s="28">
        <v>0.879</v>
      </c>
      <c r="Q55" s="28">
        <v>1.1180000000000001</v>
      </c>
      <c r="R55" s="28">
        <v>1.218</v>
      </c>
      <c r="S55" s="28">
        <v>0.90400000000000003</v>
      </c>
      <c r="T55" s="28">
        <v>0.88800000000000001</v>
      </c>
      <c r="U55" s="28">
        <v>1.143</v>
      </c>
      <c r="V55" s="28">
        <v>1.25</v>
      </c>
      <c r="W55" s="28">
        <v>1.425</v>
      </c>
      <c r="X55" s="28">
        <v>1.081</v>
      </c>
      <c r="Y55" s="28">
        <v>0.90300000000000002</v>
      </c>
      <c r="Z55" s="28">
        <v>1.2010000000000001</v>
      </c>
      <c r="AA55">
        <f>AVERAGE(((T55-Q55)/(Q55+T55)),((Y55-V55)/(V55+Y55)))</f>
        <v>-0.13791324586389464</v>
      </c>
    </row>
    <row r="56" spans="1:27" x14ac:dyDescent="0.3">
      <c r="A56" s="24">
        <v>7.2222222222222229E-2</v>
      </c>
      <c r="B56" s="28">
        <f>AVERAGE([4]Cleaned!B55:C55)</f>
        <v>0.93700000000000006</v>
      </c>
      <c r="C56" s="28">
        <v>0.90400000000000003</v>
      </c>
      <c r="D56" s="28">
        <v>0.89300000000000002</v>
      </c>
      <c r="E56" s="28">
        <v>0.91800000000000004</v>
      </c>
      <c r="F56" s="28">
        <v>0.88</v>
      </c>
      <c r="G56" s="28">
        <v>0.88500000000000001</v>
      </c>
      <c r="H56" s="28">
        <v>0.90700000000000003</v>
      </c>
      <c r="I56" s="28">
        <f>AVERAGE([4]Cleaned!Q55)</f>
        <v>0.57699999999999996</v>
      </c>
      <c r="J56" s="28">
        <v>0.873</v>
      </c>
      <c r="K56" s="28">
        <v>0.92300000000000004</v>
      </c>
      <c r="L56" s="28">
        <v>0.94499999999999995</v>
      </c>
      <c r="M56" s="28">
        <v>0.90900000000000003</v>
      </c>
      <c r="N56" s="28">
        <v>0.90200000000000002</v>
      </c>
      <c r="O56" s="28">
        <v>0.56499999999999995</v>
      </c>
      <c r="P56" s="28">
        <v>0.88600000000000001</v>
      </c>
      <c r="Q56" s="28">
        <v>1.111</v>
      </c>
      <c r="R56" s="28">
        <v>1.226</v>
      </c>
      <c r="S56" s="28">
        <v>0.91600000000000004</v>
      </c>
      <c r="T56" s="28">
        <v>0.89900000000000002</v>
      </c>
      <c r="U56" s="28">
        <v>1.1439999999999999</v>
      </c>
      <c r="V56" s="28">
        <v>1.264</v>
      </c>
      <c r="W56" s="28">
        <v>1.4279999999999999</v>
      </c>
      <c r="X56" s="28">
        <v>1.0820000000000001</v>
      </c>
      <c r="Y56" s="28">
        <v>0.91</v>
      </c>
      <c r="Z56" s="28">
        <v>1.202</v>
      </c>
      <c r="AA56">
        <f>AVERAGE(((T56-Q56)/(Q56+T56)),((Y56-V56)/(V56+Y56)))</f>
        <v>-0.134153061738227</v>
      </c>
    </row>
    <row r="57" spans="1:27" x14ac:dyDescent="0.3">
      <c r="A57" s="24">
        <v>7.3611111111111113E-2</v>
      </c>
      <c r="B57" s="28">
        <f>AVERAGE([4]Cleaned!B56:C56)</f>
        <v>0.94199999999999995</v>
      </c>
      <c r="C57" s="28">
        <v>0.91500000000000004</v>
      </c>
      <c r="D57" s="28">
        <v>0.89800000000000002</v>
      </c>
      <c r="E57" s="28">
        <v>0.93</v>
      </c>
      <c r="F57" s="28">
        <v>0.879</v>
      </c>
      <c r="G57" s="28">
        <v>0.88600000000000001</v>
      </c>
      <c r="H57" s="28">
        <v>0.91300000000000003</v>
      </c>
      <c r="I57" s="28">
        <f>AVERAGE([4]Cleaned!Q56)</f>
        <v>0.58199999999999996</v>
      </c>
      <c r="J57" s="28">
        <v>0.86899999999999999</v>
      </c>
      <c r="K57" s="28">
        <v>0.92800000000000005</v>
      </c>
      <c r="L57" s="28">
        <v>0.94899999999999995</v>
      </c>
      <c r="M57" s="28">
        <v>0.92200000000000004</v>
      </c>
      <c r="N57" s="28">
        <v>0.90900000000000003</v>
      </c>
      <c r="O57" s="28">
        <v>0.56799999999999995</v>
      </c>
      <c r="P57" s="28">
        <v>0.89600000000000002</v>
      </c>
      <c r="Q57" s="28">
        <v>1.111</v>
      </c>
      <c r="R57" s="28">
        <v>1.23</v>
      </c>
      <c r="S57" s="28">
        <v>0.92</v>
      </c>
      <c r="T57" s="28">
        <v>0.90800000000000003</v>
      </c>
      <c r="U57" s="28">
        <v>1.147</v>
      </c>
      <c r="V57" s="28">
        <v>1.252</v>
      </c>
      <c r="W57" s="28">
        <v>1.4350000000000001</v>
      </c>
      <c r="X57" s="28">
        <v>1.087</v>
      </c>
      <c r="Y57" s="28">
        <v>0.91600000000000004</v>
      </c>
      <c r="Z57" s="28">
        <v>1.204</v>
      </c>
      <c r="AA57">
        <f>AVERAGE(((T57-Q57)/(Q57+T57)),((Y57-V57)/(V57+Y57)))</f>
        <v>-0.12776318699293976</v>
      </c>
    </row>
    <row r="58" spans="1:27" x14ac:dyDescent="0.3">
      <c r="A58" s="24">
        <v>7.4999999999999997E-2</v>
      </c>
      <c r="B58" s="28">
        <f>AVERAGE([4]Cleaned!B57:C57)</f>
        <v>0.94850000000000001</v>
      </c>
      <c r="C58" s="28">
        <v>0.92300000000000004</v>
      </c>
      <c r="D58" s="28">
        <v>0.90500000000000003</v>
      </c>
      <c r="E58" s="28">
        <v>0.92800000000000005</v>
      </c>
      <c r="F58" s="28">
        <v>0.89</v>
      </c>
      <c r="G58" s="28">
        <v>0.9</v>
      </c>
      <c r="H58" s="28">
        <v>0.91700000000000004</v>
      </c>
      <c r="I58" s="28">
        <f>AVERAGE([4]Cleaned!Q57)</f>
        <v>0.58599999999999997</v>
      </c>
      <c r="J58" s="28">
        <v>0.88900000000000001</v>
      </c>
      <c r="K58" s="28">
        <v>0.93899999999999995</v>
      </c>
      <c r="L58" s="28">
        <v>0.95299999999999996</v>
      </c>
      <c r="M58" s="28">
        <v>0.92300000000000004</v>
      </c>
      <c r="N58" s="28">
        <v>0.92</v>
      </c>
      <c r="O58" s="28">
        <v>0.57299999999999995</v>
      </c>
      <c r="P58" s="28">
        <v>0.89900000000000002</v>
      </c>
      <c r="Q58" s="28">
        <v>1.1100000000000001</v>
      </c>
      <c r="R58" s="28">
        <v>1.236</v>
      </c>
      <c r="S58" s="28">
        <v>0.93500000000000005</v>
      </c>
      <c r="T58" s="28">
        <v>0.91200000000000003</v>
      </c>
      <c r="U58" s="28">
        <v>1.147</v>
      </c>
      <c r="V58" s="28">
        <v>1.2569999999999999</v>
      </c>
      <c r="W58" s="28">
        <v>1.4419999999999999</v>
      </c>
      <c r="X58" s="28">
        <v>1.0920000000000001</v>
      </c>
      <c r="Y58" s="28">
        <v>0.92600000000000005</v>
      </c>
      <c r="Z58" s="28">
        <v>1.2130000000000001</v>
      </c>
      <c r="AA58">
        <f>AVERAGE(((T58-Q58)/(Q58+T58)),((Y58-V58)/(V58+Y58)))</f>
        <v>-0.12477452556917425</v>
      </c>
    </row>
    <row r="59" spans="1:27" x14ac:dyDescent="0.3">
      <c r="A59" s="24">
        <v>7.6388888888888895E-2</v>
      </c>
      <c r="B59" s="28">
        <f>AVERAGE([4]Cleaned!B58:C58)</f>
        <v>0.95450000000000002</v>
      </c>
      <c r="C59" s="28">
        <v>0.93</v>
      </c>
      <c r="D59" s="28">
        <v>0.91100000000000003</v>
      </c>
      <c r="E59" s="28">
        <v>0.93100000000000005</v>
      </c>
      <c r="F59" s="28">
        <v>0.89800000000000002</v>
      </c>
      <c r="G59" s="28">
        <v>0.91100000000000003</v>
      </c>
      <c r="H59" s="28">
        <v>0.92400000000000004</v>
      </c>
      <c r="I59" s="28">
        <f>AVERAGE([4]Cleaned!Q58)</f>
        <v>0.59</v>
      </c>
      <c r="J59" s="28">
        <v>0.89600000000000002</v>
      </c>
      <c r="K59" s="28">
        <v>0.94499999999999995</v>
      </c>
      <c r="L59" s="28">
        <v>0.96099999999999997</v>
      </c>
      <c r="M59" s="28">
        <v>0.93100000000000005</v>
      </c>
      <c r="N59" s="28">
        <v>0.92400000000000004</v>
      </c>
      <c r="O59" s="28">
        <v>0.58099999999999996</v>
      </c>
      <c r="P59" s="28">
        <v>0.91100000000000003</v>
      </c>
      <c r="Q59" s="28">
        <v>1.113</v>
      </c>
      <c r="R59" s="28">
        <v>1.242</v>
      </c>
      <c r="S59" s="28">
        <v>0.94399999999999995</v>
      </c>
      <c r="T59" s="28">
        <v>0.92100000000000004</v>
      </c>
      <c r="U59" s="28">
        <v>1.147</v>
      </c>
      <c r="V59" s="28">
        <v>1.262</v>
      </c>
      <c r="W59" s="28">
        <v>1.4470000000000001</v>
      </c>
      <c r="X59" s="28">
        <v>1.099</v>
      </c>
      <c r="Y59" s="28">
        <v>0.93300000000000005</v>
      </c>
      <c r="Z59" s="28">
        <v>1.214</v>
      </c>
      <c r="AA59">
        <f>AVERAGE(((T59-Q59)/(Q59+T59)),((Y59-V59)/(V59+Y59)))</f>
        <v>-0.12214069250979362</v>
      </c>
    </row>
    <row r="60" spans="1:27" x14ac:dyDescent="0.3">
      <c r="A60" s="24">
        <v>7.7777777777777779E-2</v>
      </c>
      <c r="B60" s="28">
        <f>AVERAGE([4]Cleaned!B59:C59)</f>
        <v>0.95649999999999991</v>
      </c>
      <c r="C60" s="28">
        <v>0.93899999999999995</v>
      </c>
      <c r="D60" s="28">
        <v>0.91600000000000004</v>
      </c>
      <c r="E60" s="28">
        <v>0.93300000000000005</v>
      </c>
      <c r="F60" s="28">
        <v>0.90200000000000002</v>
      </c>
      <c r="G60" s="28">
        <v>0.90700000000000003</v>
      </c>
      <c r="H60" s="28">
        <v>0.92800000000000005</v>
      </c>
      <c r="I60" s="28">
        <f>AVERAGE([4]Cleaned!Q59)</f>
        <v>0.59599999999999997</v>
      </c>
      <c r="J60" s="28">
        <v>0.90800000000000003</v>
      </c>
      <c r="K60" s="28">
        <v>0.95199999999999996</v>
      </c>
      <c r="L60" s="28">
        <v>0.96799999999999997</v>
      </c>
      <c r="M60" s="28">
        <v>0.93300000000000005</v>
      </c>
      <c r="N60" s="28">
        <v>0.93300000000000005</v>
      </c>
      <c r="O60" s="28">
        <v>0.58599999999999997</v>
      </c>
      <c r="P60" s="28">
        <v>0.91500000000000004</v>
      </c>
      <c r="Q60" s="28">
        <v>1.1140000000000001</v>
      </c>
      <c r="R60" s="28">
        <v>1.246</v>
      </c>
      <c r="S60" s="28">
        <v>0.95</v>
      </c>
      <c r="T60" s="28">
        <v>0.93200000000000005</v>
      </c>
      <c r="U60" s="28">
        <v>1.1499999999999999</v>
      </c>
      <c r="V60" s="28">
        <v>1.2629999999999999</v>
      </c>
      <c r="W60" s="28">
        <v>1.4510000000000001</v>
      </c>
      <c r="X60" s="28">
        <v>1.1020000000000001</v>
      </c>
      <c r="Y60" s="28">
        <v>0.94199999999999995</v>
      </c>
      <c r="Z60" s="28">
        <v>1.2150000000000001</v>
      </c>
      <c r="AA60">
        <f>AVERAGE(((T60-Q60)/(Q60+T60)),((Y60-V60)/(V60+Y60)))</f>
        <v>-0.11726614399425458</v>
      </c>
    </row>
    <row r="61" spans="1:27" x14ac:dyDescent="0.3">
      <c r="A61" s="24">
        <v>7.9166666666666663E-2</v>
      </c>
      <c r="B61" s="28">
        <f>AVERAGE([4]Cleaned!B60:C60)</f>
        <v>0.96249999999999991</v>
      </c>
      <c r="C61" s="28">
        <v>0.94299999999999995</v>
      </c>
      <c r="D61" s="28">
        <v>0.92500000000000004</v>
      </c>
      <c r="E61" s="28">
        <v>0.94299999999999995</v>
      </c>
      <c r="F61" s="28">
        <v>0.91200000000000003</v>
      </c>
      <c r="G61" s="28">
        <v>0.92</v>
      </c>
      <c r="H61" s="28">
        <v>0.93200000000000005</v>
      </c>
      <c r="I61" s="28">
        <f>AVERAGE([4]Cleaned!Q60)</f>
        <v>0.60199999999999998</v>
      </c>
      <c r="J61" s="28">
        <v>0.91600000000000004</v>
      </c>
      <c r="K61" s="28">
        <v>0.95599999999999996</v>
      </c>
      <c r="L61" s="28">
        <v>0.97499999999999998</v>
      </c>
      <c r="M61" s="28">
        <v>0.93100000000000005</v>
      </c>
      <c r="N61" s="28">
        <v>0.93700000000000006</v>
      </c>
      <c r="O61" s="28">
        <v>0.59199999999999997</v>
      </c>
      <c r="P61" s="28">
        <v>0.91800000000000004</v>
      </c>
      <c r="Q61" s="28">
        <v>1.1200000000000001</v>
      </c>
      <c r="R61" s="28">
        <v>1.252</v>
      </c>
      <c r="S61" s="28">
        <v>0.95299999999999996</v>
      </c>
      <c r="T61" s="28">
        <v>0.93799999999999994</v>
      </c>
      <c r="U61" s="28">
        <v>1.1519999999999999</v>
      </c>
      <c r="V61" s="28">
        <v>1.264</v>
      </c>
      <c r="W61" s="28">
        <v>1.452</v>
      </c>
      <c r="X61" s="28">
        <v>1.1060000000000001</v>
      </c>
      <c r="Y61" s="28">
        <v>0.95099999999999996</v>
      </c>
      <c r="Z61" s="28">
        <v>1.218</v>
      </c>
      <c r="AA61">
        <f>AVERAGE(((T61-Q61)/(Q61+T61)),((Y61-V61)/(V61+Y61)))</f>
        <v>-0.11487231461433337</v>
      </c>
    </row>
    <row r="62" spans="1:27" x14ac:dyDescent="0.3">
      <c r="A62" s="24">
        <v>8.0555555555555561E-2</v>
      </c>
      <c r="B62" s="28">
        <f>AVERAGE([4]Cleaned!B61:C61)</f>
        <v>0.97099999999999997</v>
      </c>
      <c r="C62" s="28">
        <v>0.94899999999999995</v>
      </c>
      <c r="D62" s="28">
        <v>0.93100000000000005</v>
      </c>
      <c r="E62" s="28">
        <v>0.94599999999999995</v>
      </c>
      <c r="F62" s="28">
        <v>0.92</v>
      </c>
      <c r="G62" s="28">
        <v>0.92600000000000005</v>
      </c>
      <c r="H62" s="28">
        <v>0.94</v>
      </c>
      <c r="I62" s="28">
        <f>AVERAGE([4]Cleaned!Q61)</f>
        <v>0.60899999999999999</v>
      </c>
      <c r="J62" s="28">
        <v>0.91700000000000004</v>
      </c>
      <c r="K62" s="28">
        <v>0.95899999999999996</v>
      </c>
      <c r="L62" s="28">
        <v>0.97599999999999998</v>
      </c>
      <c r="M62" s="28">
        <v>0.94299999999999995</v>
      </c>
      <c r="N62" s="28">
        <v>0.94299999999999995</v>
      </c>
      <c r="O62" s="28">
        <v>0.59799999999999998</v>
      </c>
      <c r="P62" s="28">
        <v>0.92100000000000004</v>
      </c>
      <c r="Q62" s="28">
        <v>1.119</v>
      </c>
      <c r="R62" s="28">
        <v>1.2569999999999999</v>
      </c>
      <c r="S62" s="28">
        <v>0.96099999999999997</v>
      </c>
      <c r="T62" s="28">
        <v>0.94299999999999995</v>
      </c>
      <c r="U62" s="28">
        <v>1.1519999999999999</v>
      </c>
      <c r="V62" s="28">
        <v>1.27</v>
      </c>
      <c r="W62" s="28">
        <v>1.4550000000000001</v>
      </c>
      <c r="X62" s="28">
        <v>1.1160000000000001</v>
      </c>
      <c r="Y62" s="28">
        <v>0.95799999999999996</v>
      </c>
      <c r="Z62" s="28">
        <v>1.2190000000000001</v>
      </c>
      <c r="AA62">
        <f>AVERAGE(((T62-Q62)/(Q62+T62)),((Y62-V62)/(V62+Y62)))</f>
        <v>-0.11269496593048184</v>
      </c>
    </row>
    <row r="63" spans="1:27" x14ac:dyDescent="0.3">
      <c r="A63" s="24">
        <v>8.1944444444444445E-2</v>
      </c>
      <c r="B63" s="28">
        <f>AVERAGE([4]Cleaned!B62:C62)</f>
        <v>0.98</v>
      </c>
      <c r="C63" s="28">
        <v>0.95299999999999996</v>
      </c>
      <c r="D63" s="28">
        <v>0.93700000000000006</v>
      </c>
      <c r="E63" s="28">
        <v>0.94899999999999995</v>
      </c>
      <c r="F63" s="28">
        <v>0.92700000000000005</v>
      </c>
      <c r="G63" s="28">
        <v>0.92900000000000005</v>
      </c>
      <c r="H63" s="28">
        <v>0.94299999999999995</v>
      </c>
      <c r="I63" s="28">
        <f>AVERAGE([4]Cleaned!Q62)</f>
        <v>0.61399999999999999</v>
      </c>
      <c r="J63" s="28">
        <v>0.92500000000000004</v>
      </c>
      <c r="K63" s="28">
        <v>0.96299999999999997</v>
      </c>
      <c r="L63" s="28">
        <v>0.98099999999999998</v>
      </c>
      <c r="M63" s="28">
        <v>0.94699999999999995</v>
      </c>
      <c r="N63" s="28">
        <v>0.95299999999999996</v>
      </c>
      <c r="O63" s="28">
        <v>0.60099999999999998</v>
      </c>
      <c r="P63" s="28">
        <v>0.92700000000000005</v>
      </c>
      <c r="Q63" s="28">
        <v>1.119</v>
      </c>
      <c r="R63" s="28">
        <v>1.2609999999999999</v>
      </c>
      <c r="S63" s="28">
        <v>0.96899999999999997</v>
      </c>
      <c r="T63" s="28">
        <v>0.94799999999999995</v>
      </c>
      <c r="U63" s="28">
        <v>1.1539999999999999</v>
      </c>
      <c r="V63" s="28">
        <v>1.276</v>
      </c>
      <c r="W63" s="28">
        <v>1.46</v>
      </c>
      <c r="X63" s="28">
        <v>1.1240000000000001</v>
      </c>
      <c r="Y63" s="28">
        <v>0.96299999999999997</v>
      </c>
      <c r="Z63" s="28">
        <v>1.216</v>
      </c>
      <c r="AA63">
        <f>AVERAGE(((T63-Q63)/(Q63+T63)),((Y63-V63)/(V63+Y63)))</f>
        <v>-0.11126157165072789</v>
      </c>
    </row>
    <row r="64" spans="1:27" x14ac:dyDescent="0.3">
      <c r="A64" s="24">
        <v>8.3333333333333329E-2</v>
      </c>
      <c r="B64" s="28">
        <f>AVERAGE([4]Cleaned!B63:C63)</f>
        <v>0.98299999999999998</v>
      </c>
      <c r="C64" s="28">
        <v>0.95199999999999996</v>
      </c>
      <c r="D64" s="28">
        <v>0.94499999999999995</v>
      </c>
      <c r="E64" s="28">
        <v>0.94699999999999995</v>
      </c>
      <c r="F64" s="28">
        <v>0.93100000000000005</v>
      </c>
      <c r="G64" s="28">
        <v>0.93400000000000005</v>
      </c>
      <c r="H64" s="28">
        <v>0.94899999999999995</v>
      </c>
      <c r="I64" s="28">
        <f>AVERAGE([4]Cleaned!Q63)</f>
        <v>0.61699999999999999</v>
      </c>
      <c r="J64" s="28">
        <v>0.93</v>
      </c>
      <c r="K64" s="28">
        <v>0.96699999999999997</v>
      </c>
      <c r="L64" s="28">
        <v>0.98599999999999999</v>
      </c>
      <c r="M64" s="28">
        <v>0.94799999999999995</v>
      </c>
      <c r="N64" s="28">
        <v>0.95699999999999996</v>
      </c>
      <c r="O64" s="28">
        <v>0.60699999999999998</v>
      </c>
      <c r="P64" s="28">
        <v>0.92800000000000005</v>
      </c>
      <c r="Q64" s="28">
        <v>1.1220000000000001</v>
      </c>
      <c r="R64" s="28">
        <v>1.2649999999999999</v>
      </c>
      <c r="S64" s="28">
        <v>0.97299999999999998</v>
      </c>
      <c r="T64" s="28">
        <v>0.95</v>
      </c>
      <c r="U64" s="28">
        <v>1.1519999999999999</v>
      </c>
      <c r="V64" s="28">
        <v>1.2789999999999999</v>
      </c>
      <c r="W64" s="28">
        <v>1.466</v>
      </c>
      <c r="X64" s="28">
        <v>1.1299999999999999</v>
      </c>
      <c r="Y64" s="28">
        <v>0.96699999999999997</v>
      </c>
      <c r="Z64" s="28">
        <v>1.216</v>
      </c>
      <c r="AA64">
        <f>AVERAGE(((T64-Q64)/(Q64+T64)),((Y64-V64)/(V64+Y64)))</f>
        <v>-0.11096260361621005</v>
      </c>
    </row>
    <row r="65" spans="1:26" x14ac:dyDescent="0.3">
      <c r="A65" t="s">
        <v>260</v>
      </c>
      <c r="B65" s="4">
        <f>SLOPE(B22:B64,$A22:$A64)</f>
        <v>5.5929930534581684</v>
      </c>
      <c r="C65" s="4">
        <f>SLOPE(C22:C64,$A22:$A64)</f>
        <v>5.6598610691633944</v>
      </c>
      <c r="D65" s="4">
        <f>SLOPE(D22:D64,$A22:$A64)</f>
        <v>5.928202959830867</v>
      </c>
      <c r="E65" s="4">
        <f>SLOPE(E22:E64,$A22:$A64)</f>
        <v>5.0987133796436117</v>
      </c>
      <c r="F65" s="4">
        <f>SLOPE(F22:F64,$A22:$A64)</f>
        <v>5.5199275143461186</v>
      </c>
      <c r="G65" s="4">
        <f>SLOPE(G22:G64,$A22:$A64)</f>
        <v>5.6284385382059794</v>
      </c>
      <c r="H65" s="4">
        <f>SLOPE(H22:H64,$A22:$A64)</f>
        <v>6.3226698882512826</v>
      </c>
      <c r="I65" s="4">
        <f>SLOPE(I22:I64,$A22:$A64)</f>
        <v>5.2657203261854413</v>
      </c>
      <c r="J65" s="4">
        <f>SLOPE(J22:J64,$A22:$A64)</f>
        <v>5.5704862579281169</v>
      </c>
      <c r="K65" s="4">
        <f>SLOPE(K22:K64,$A22:$A64)</f>
        <v>5.0513077620054361</v>
      </c>
      <c r="L65" s="4">
        <f>SLOPE(L22:L64,$A22:$A64)</f>
        <v>5.1275264270613112</v>
      </c>
      <c r="M65" s="4">
        <f>SLOPE(M22:M64,$A22:$A64)</f>
        <v>5.2410389610389609</v>
      </c>
      <c r="N65" s="4">
        <f>SLOPE(N22:N64,$A22:$A64)</f>
        <v>5.9112413168227116</v>
      </c>
      <c r="O65" s="4">
        <f>SLOPE(O22:O64,$A22:$A64)</f>
        <v>5.2522379945635755</v>
      </c>
      <c r="P65" s="4">
        <f>SLOPE(P22:P64,$A22:$A64)</f>
        <v>5.3735789791603761</v>
      </c>
      <c r="Q65" s="4">
        <f>SLOPE(Q22:Q64,$A22:$A64)</f>
        <v>2.4038779824826357</v>
      </c>
      <c r="R65" s="4">
        <f>SLOPE(R22:R64,$A22:$A64)</f>
        <v>7.3468921775898517</v>
      </c>
      <c r="S65" s="4">
        <f>SLOPE(S22:S64,$A22:$A64)</f>
        <v>6.774654183026275</v>
      </c>
      <c r="T65" s="4">
        <f>SLOPE(T22:T64,$A22:$A64)</f>
        <v>6.1684929024463901</v>
      </c>
      <c r="U65" s="4">
        <f>SLOPE(U22:U64,$A22:$A64)</f>
        <v>2.5691452733313191</v>
      </c>
      <c r="V65" s="4">
        <f>SLOPE(V22:V64,$A22:$A64)</f>
        <v>2.9938387194201144</v>
      </c>
      <c r="W65" s="4">
        <f>SLOPE(W22:W64,$A22:$A64)</f>
        <v>6.1776260948353974</v>
      </c>
      <c r="X65" s="4">
        <f>SLOPE(X22:X64,$A22:$A64)</f>
        <v>6.6252612503775303</v>
      </c>
      <c r="Y65" s="4">
        <f>SLOPE(Y22:Y64,$A22:$A64)</f>
        <v>5.9175475687103587</v>
      </c>
      <c r="Z65" s="4">
        <f>SLOPE(Z22:Z64,$A22:$A64)</f>
        <v>3.8937843551797044</v>
      </c>
    </row>
  </sheetData>
  <pageMargins left="0.7" right="0.7" top="0.75" bottom="0.75" header="0.3" footer="0.3"/>
  <pageSetup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B0D5D-11AA-4BA2-A792-642E490D64CC}">
  <dimension ref="A1:T63"/>
  <sheetViews>
    <sheetView topLeftCell="G1" workbookViewId="0">
      <selection activeCell="M24" sqref="M24"/>
    </sheetView>
  </sheetViews>
  <sheetFormatPr defaultRowHeight="14.4" x14ac:dyDescent="0.3"/>
  <sheetData>
    <row r="1" spans="1:20" x14ac:dyDescent="0.3">
      <c r="A1" t="s">
        <v>362</v>
      </c>
      <c r="B1" t="s">
        <v>61</v>
      </c>
      <c r="C1" t="s">
        <v>60</v>
      </c>
      <c r="D1" t="s">
        <v>59</v>
      </c>
      <c r="E1" t="s">
        <v>58</v>
      </c>
      <c r="F1" t="s">
        <v>57</v>
      </c>
      <c r="G1" t="s">
        <v>56</v>
      </c>
      <c r="I1" t="s">
        <v>361</v>
      </c>
      <c r="J1" t="s">
        <v>61</v>
      </c>
      <c r="K1" t="s">
        <v>59</v>
      </c>
      <c r="L1" t="s">
        <v>58</v>
      </c>
      <c r="M1" t="s">
        <v>57</v>
      </c>
      <c r="N1" t="s">
        <v>56</v>
      </c>
      <c r="O1" t="s">
        <v>55</v>
      </c>
      <c r="Q1" t="s">
        <v>29</v>
      </c>
      <c r="R1" t="s">
        <v>269</v>
      </c>
      <c r="S1" t="s">
        <v>346</v>
      </c>
      <c r="T1" t="s">
        <v>268</v>
      </c>
    </row>
    <row r="2" spans="1:20" x14ac:dyDescent="0.3">
      <c r="A2" t="s">
        <v>296</v>
      </c>
      <c r="B2">
        <v>700</v>
      </c>
      <c r="C2" t="s">
        <v>360</v>
      </c>
      <c r="D2">
        <v>400000</v>
      </c>
      <c r="E2">
        <v>6140000</v>
      </c>
      <c r="F2">
        <v>407</v>
      </c>
      <c r="G2">
        <v>14100</v>
      </c>
      <c r="I2" t="s">
        <v>339</v>
      </c>
      <c r="J2">
        <v>800</v>
      </c>
      <c r="K2">
        <v>405000</v>
      </c>
      <c r="L2">
        <v>610000</v>
      </c>
      <c r="M2">
        <v>483</v>
      </c>
      <c r="N2">
        <v>424</v>
      </c>
      <c r="O2" s="6">
        <f>K2/D2</f>
        <v>1.0125</v>
      </c>
      <c r="Q2">
        <v>0</v>
      </c>
      <c r="R2" s="6">
        <f>AVERAGE(O2:O5)</f>
        <v>1.2261677258184303</v>
      </c>
      <c r="S2" s="6">
        <f>AVERAGE(O23:O26)</f>
        <v>0.95968131430686909</v>
      </c>
      <c r="T2" s="6">
        <f>AVERAGE(O44:O47)</f>
        <v>0.71057227122345279</v>
      </c>
    </row>
    <row r="3" spans="1:20" x14ac:dyDescent="0.3">
      <c r="A3" t="s">
        <v>296</v>
      </c>
      <c r="B3">
        <v>700</v>
      </c>
      <c r="C3" t="s">
        <v>359</v>
      </c>
      <c r="D3">
        <v>439000</v>
      </c>
      <c r="E3">
        <v>5920000</v>
      </c>
      <c r="F3">
        <v>407</v>
      </c>
      <c r="G3">
        <v>13500</v>
      </c>
      <c r="I3" t="s">
        <v>339</v>
      </c>
      <c r="J3">
        <v>800</v>
      </c>
      <c r="K3">
        <v>603000</v>
      </c>
      <c r="L3">
        <v>801000</v>
      </c>
      <c r="M3">
        <v>483</v>
      </c>
      <c r="N3">
        <v>411</v>
      </c>
      <c r="O3" s="6">
        <f>K3/D3</f>
        <v>1.3735763097949887</v>
      </c>
      <c r="Q3">
        <v>5</v>
      </c>
      <c r="R3" s="6">
        <f>AVERAGE(O6:O9)</f>
        <v>1.7921300774091604</v>
      </c>
      <c r="S3" s="6">
        <f>AVERAGE(O27:O30)</f>
        <v>1.3255049243331447</v>
      </c>
      <c r="T3" s="6">
        <f>AVERAGE(O48:O51)</f>
        <v>0.84564280374928014</v>
      </c>
    </row>
    <row r="4" spans="1:20" x14ac:dyDescent="0.3">
      <c r="A4" t="s">
        <v>296</v>
      </c>
      <c r="B4">
        <v>700</v>
      </c>
      <c r="C4" t="s">
        <v>358</v>
      </c>
      <c r="D4">
        <v>695000</v>
      </c>
      <c r="E4">
        <v>6120000</v>
      </c>
      <c r="F4">
        <v>407</v>
      </c>
      <c r="G4">
        <v>13300</v>
      </c>
      <c r="I4" t="s">
        <v>339</v>
      </c>
      <c r="J4">
        <v>800</v>
      </c>
      <c r="K4">
        <v>855000</v>
      </c>
      <c r="L4">
        <v>1050000</v>
      </c>
      <c r="M4">
        <v>483</v>
      </c>
      <c r="N4">
        <v>411</v>
      </c>
      <c r="O4" s="6">
        <f>K4/D4</f>
        <v>1.2302158273381294</v>
      </c>
      <c r="Q4">
        <v>10</v>
      </c>
      <c r="R4" s="6">
        <f>AVERAGE(O10:O13)</f>
        <v>2.2706513767827463</v>
      </c>
      <c r="S4" s="6">
        <f>AVERAGE(O31:O34)</f>
        <v>1.702362692375293</v>
      </c>
      <c r="T4" s="6">
        <f>AVERAGE(O52:O55)</f>
        <v>1.2352507260192445</v>
      </c>
    </row>
    <row r="5" spans="1:20" x14ac:dyDescent="0.3">
      <c r="A5" t="s">
        <v>296</v>
      </c>
      <c r="B5">
        <v>700</v>
      </c>
      <c r="C5" t="s">
        <v>357</v>
      </c>
      <c r="D5">
        <v>697000</v>
      </c>
      <c r="E5">
        <v>6050000</v>
      </c>
      <c r="F5">
        <v>407</v>
      </c>
      <c r="G5">
        <v>13200</v>
      </c>
      <c r="I5" t="s">
        <v>339</v>
      </c>
      <c r="J5">
        <v>800</v>
      </c>
      <c r="K5">
        <v>898000</v>
      </c>
      <c r="L5">
        <v>1090000</v>
      </c>
      <c r="M5">
        <v>483</v>
      </c>
      <c r="N5">
        <v>404</v>
      </c>
      <c r="O5" s="6">
        <f>K5/D5</f>
        <v>1.2883787661406025</v>
      </c>
      <c r="Q5">
        <v>15</v>
      </c>
      <c r="R5" s="6">
        <f>AVERAGE(O14:O17)</f>
        <v>2.7194903339238112</v>
      </c>
      <c r="S5" s="6">
        <f>AVERAGE(O35:O38)</f>
        <v>2.1325122333496753</v>
      </c>
      <c r="T5" s="6">
        <f>AVERAGE(O56:O59)</f>
        <v>1.6968618190598161</v>
      </c>
    </row>
    <row r="6" spans="1:20" x14ac:dyDescent="0.3">
      <c r="A6" t="s">
        <v>296</v>
      </c>
      <c r="B6">
        <v>700</v>
      </c>
      <c r="C6" t="s">
        <v>356</v>
      </c>
      <c r="D6">
        <v>586000</v>
      </c>
      <c r="E6">
        <v>6450000</v>
      </c>
      <c r="F6">
        <v>407</v>
      </c>
      <c r="G6">
        <v>14400</v>
      </c>
      <c r="I6" t="s">
        <v>339</v>
      </c>
      <c r="J6">
        <v>800</v>
      </c>
      <c r="K6">
        <v>1150000</v>
      </c>
      <c r="L6">
        <v>1360000</v>
      </c>
      <c r="M6">
        <v>483</v>
      </c>
      <c r="N6">
        <v>426</v>
      </c>
      <c r="O6" s="6">
        <f>K6/D6</f>
        <v>1.9624573378839592</v>
      </c>
      <c r="Q6">
        <v>20</v>
      </c>
      <c r="R6" s="6">
        <f>AVERAGE(O18:O21)</f>
        <v>2.9733482419161605</v>
      </c>
      <c r="S6" s="6">
        <f>AVERAGE(O39:O42)</f>
        <v>2.5727741353357763</v>
      </c>
      <c r="T6" s="6">
        <f>AVERAGE(O60:O63)</f>
        <v>2.5811566779940271</v>
      </c>
    </row>
    <row r="7" spans="1:20" x14ac:dyDescent="0.3">
      <c r="A7" t="s">
        <v>296</v>
      </c>
      <c r="B7">
        <v>700</v>
      </c>
      <c r="C7" t="s">
        <v>355</v>
      </c>
      <c r="D7">
        <v>511000</v>
      </c>
      <c r="E7">
        <v>6080000</v>
      </c>
      <c r="F7">
        <v>407</v>
      </c>
      <c r="G7">
        <v>13700</v>
      </c>
      <c r="I7" t="s">
        <v>339</v>
      </c>
      <c r="J7">
        <v>800</v>
      </c>
      <c r="K7">
        <v>799000</v>
      </c>
      <c r="L7">
        <v>999000</v>
      </c>
      <c r="M7">
        <v>483</v>
      </c>
      <c r="N7">
        <v>413</v>
      </c>
      <c r="O7" s="6">
        <f>K7/D7</f>
        <v>1.5636007827788649</v>
      </c>
    </row>
    <row r="8" spans="1:20" x14ac:dyDescent="0.3">
      <c r="A8" t="s">
        <v>296</v>
      </c>
      <c r="B8">
        <v>700</v>
      </c>
      <c r="C8" t="s">
        <v>354</v>
      </c>
      <c r="D8">
        <v>559000</v>
      </c>
      <c r="E8">
        <v>5910000</v>
      </c>
      <c r="F8">
        <v>407</v>
      </c>
      <c r="G8">
        <v>13100</v>
      </c>
      <c r="I8" t="s">
        <v>339</v>
      </c>
      <c r="J8">
        <v>800</v>
      </c>
      <c r="K8">
        <v>1010000</v>
      </c>
      <c r="L8">
        <v>1200000</v>
      </c>
      <c r="M8">
        <v>483</v>
      </c>
      <c r="N8">
        <v>394</v>
      </c>
      <c r="O8" s="6">
        <f>K8/D8</f>
        <v>1.8067978533094813</v>
      </c>
      <c r="Q8" t="s">
        <v>28</v>
      </c>
      <c r="R8" t="s">
        <v>269</v>
      </c>
      <c r="S8" t="s">
        <v>346</v>
      </c>
      <c r="T8" t="s">
        <v>268</v>
      </c>
    </row>
    <row r="9" spans="1:20" x14ac:dyDescent="0.3">
      <c r="A9" t="s">
        <v>296</v>
      </c>
      <c r="B9">
        <v>700</v>
      </c>
      <c r="C9" t="s">
        <v>353</v>
      </c>
      <c r="D9">
        <v>572000</v>
      </c>
      <c r="E9">
        <v>5930000</v>
      </c>
      <c r="F9">
        <v>407</v>
      </c>
      <c r="G9">
        <v>13200</v>
      </c>
      <c r="I9" t="s">
        <v>339</v>
      </c>
      <c r="J9">
        <v>800</v>
      </c>
      <c r="K9">
        <v>1050000</v>
      </c>
      <c r="L9">
        <v>1240000</v>
      </c>
      <c r="M9">
        <v>483</v>
      </c>
      <c r="N9">
        <v>390</v>
      </c>
      <c r="O9" s="6">
        <f>K9/D9</f>
        <v>1.8356643356643356</v>
      </c>
      <c r="Q9">
        <v>0</v>
      </c>
      <c r="R9" s="6">
        <f>_xlfn.STDEV.P(O2:O5)</f>
        <v>0.13348201035183915</v>
      </c>
      <c r="S9" s="6">
        <f>_xlfn.STDEV.P(O23:O26)</f>
        <v>0.14532072345476618</v>
      </c>
      <c r="T9" s="6">
        <f>_xlfn.STDEV.P(O44:O47)</f>
        <v>2.7961196946945148E-2</v>
      </c>
    </row>
    <row r="10" spans="1:20" x14ac:dyDescent="0.3">
      <c r="A10" t="s">
        <v>296</v>
      </c>
      <c r="B10">
        <v>700</v>
      </c>
      <c r="C10" t="s">
        <v>352</v>
      </c>
      <c r="D10">
        <v>542000</v>
      </c>
      <c r="E10">
        <v>6280000</v>
      </c>
      <c r="F10">
        <v>407</v>
      </c>
      <c r="G10">
        <v>14100</v>
      </c>
      <c r="I10" t="s">
        <v>339</v>
      </c>
      <c r="J10">
        <v>800</v>
      </c>
      <c r="K10">
        <v>1360000</v>
      </c>
      <c r="L10">
        <v>1550000</v>
      </c>
      <c r="M10">
        <v>483</v>
      </c>
      <c r="N10">
        <v>413</v>
      </c>
      <c r="O10" s="6">
        <f>K10/D10</f>
        <v>2.5092250922509227</v>
      </c>
      <c r="Q10">
        <v>5</v>
      </c>
      <c r="R10" s="6">
        <f>_xlfn.STDEV.P(O6:O9)</f>
        <v>0.14434973974410265</v>
      </c>
      <c r="S10" s="6">
        <f>_xlfn.STDEV.P(O27:O30)</f>
        <v>2.3171459717800685E-2</v>
      </c>
      <c r="T10" s="6">
        <f>_xlfn.STDEV.P(O48:O51)</f>
        <v>9.2750312652581712E-2</v>
      </c>
    </row>
    <row r="11" spans="1:20" x14ac:dyDescent="0.3">
      <c r="A11" t="s">
        <v>296</v>
      </c>
      <c r="B11">
        <v>700</v>
      </c>
      <c r="C11" t="s">
        <v>351</v>
      </c>
      <c r="D11">
        <v>443000</v>
      </c>
      <c r="E11">
        <v>6110000</v>
      </c>
      <c r="F11">
        <v>407</v>
      </c>
      <c r="G11">
        <v>13900</v>
      </c>
      <c r="I11" t="s">
        <v>339</v>
      </c>
      <c r="J11">
        <v>800</v>
      </c>
      <c r="K11">
        <v>1070000</v>
      </c>
      <c r="L11">
        <v>1260000</v>
      </c>
      <c r="M11">
        <v>483</v>
      </c>
      <c r="N11">
        <v>398</v>
      </c>
      <c r="O11" s="6">
        <f>K11/D11</f>
        <v>2.4153498871331829</v>
      </c>
      <c r="Q11">
        <v>10</v>
      </c>
      <c r="R11" s="6">
        <f>_xlfn.STDEV.P(O10:O13)</f>
        <v>0.20101480228815297</v>
      </c>
      <c r="S11" s="6">
        <f>_xlfn.STDEV.P(O31:O34)</f>
        <v>0.13258103239529145</v>
      </c>
      <c r="T11" s="6">
        <f>_xlfn.STDEV.P(O52:O55)</f>
        <v>0.11631004680605588</v>
      </c>
    </row>
    <row r="12" spans="1:20" x14ac:dyDescent="0.3">
      <c r="A12" t="s">
        <v>296</v>
      </c>
      <c r="B12">
        <v>700</v>
      </c>
      <c r="C12" t="s">
        <v>350</v>
      </c>
      <c r="D12">
        <v>464000</v>
      </c>
      <c r="E12">
        <v>6070000</v>
      </c>
      <c r="F12">
        <v>407</v>
      </c>
      <c r="G12">
        <v>13800</v>
      </c>
      <c r="I12" t="s">
        <v>339</v>
      </c>
      <c r="J12">
        <v>800</v>
      </c>
      <c r="K12">
        <v>998000</v>
      </c>
      <c r="L12">
        <v>1190000</v>
      </c>
      <c r="M12">
        <v>483</v>
      </c>
      <c r="N12">
        <v>398</v>
      </c>
      <c r="O12" s="6">
        <f>K12/D12</f>
        <v>2.1508620689655173</v>
      </c>
      <c r="Q12">
        <v>15</v>
      </c>
      <c r="R12" s="6">
        <f>_xlfn.STDEV.P(O14:O17)</f>
        <v>0.30590858185971542</v>
      </c>
      <c r="S12" s="6">
        <f>_xlfn.STDEV.P(O35:O38)</f>
        <v>0.19253020833273968</v>
      </c>
      <c r="T12" s="6">
        <f>_xlfn.STDEV.P(O56:O59)</f>
        <v>0.23770568563512462</v>
      </c>
    </row>
    <row r="13" spans="1:20" x14ac:dyDescent="0.3">
      <c r="A13" t="s">
        <v>296</v>
      </c>
      <c r="B13">
        <v>700</v>
      </c>
      <c r="C13" t="s">
        <v>349</v>
      </c>
      <c r="D13">
        <v>558000</v>
      </c>
      <c r="E13">
        <v>6160000</v>
      </c>
      <c r="F13">
        <v>407</v>
      </c>
      <c r="G13">
        <v>13800</v>
      </c>
      <c r="I13" t="s">
        <v>339</v>
      </c>
      <c r="J13">
        <v>800</v>
      </c>
      <c r="K13">
        <v>1120000</v>
      </c>
      <c r="L13">
        <v>1310000</v>
      </c>
      <c r="M13">
        <v>483</v>
      </c>
      <c r="N13">
        <v>396</v>
      </c>
      <c r="O13" s="6">
        <f>K13/D13</f>
        <v>2.0071684587813619</v>
      </c>
      <c r="Q13">
        <v>20</v>
      </c>
      <c r="R13" s="6">
        <f>_xlfn.STDEV.P(O18:O21)</f>
        <v>0.44107347366213068</v>
      </c>
      <c r="S13" s="6">
        <f>_xlfn.STDEV.P(O39:O42)</f>
        <v>0.35454510950322049</v>
      </c>
      <c r="T13" s="6">
        <f>_xlfn.STDEV.P(O60:O63)</f>
        <v>0.76992773184336616</v>
      </c>
    </row>
    <row r="14" spans="1:20" x14ac:dyDescent="0.3">
      <c r="A14" t="s">
        <v>296</v>
      </c>
      <c r="B14">
        <v>700</v>
      </c>
      <c r="C14" t="s">
        <v>348</v>
      </c>
      <c r="D14">
        <v>397000</v>
      </c>
      <c r="E14">
        <v>6180000</v>
      </c>
      <c r="F14">
        <v>407</v>
      </c>
      <c r="G14">
        <v>14200</v>
      </c>
      <c r="I14" t="s">
        <v>339</v>
      </c>
      <c r="J14">
        <v>800</v>
      </c>
      <c r="K14">
        <v>1150000</v>
      </c>
      <c r="L14">
        <v>1350000</v>
      </c>
      <c r="M14">
        <v>483</v>
      </c>
      <c r="N14">
        <v>409</v>
      </c>
      <c r="O14" s="6">
        <f>K14/D14</f>
        <v>2.8967254408060454</v>
      </c>
    </row>
    <row r="15" spans="1:20" x14ac:dyDescent="0.3">
      <c r="A15" t="s">
        <v>296</v>
      </c>
      <c r="B15">
        <v>700</v>
      </c>
      <c r="C15" t="s">
        <v>347</v>
      </c>
      <c r="D15">
        <v>369000</v>
      </c>
      <c r="E15">
        <v>5770000</v>
      </c>
      <c r="F15">
        <v>407</v>
      </c>
      <c r="G15">
        <v>13300</v>
      </c>
      <c r="I15" t="s">
        <v>339</v>
      </c>
      <c r="J15">
        <v>800</v>
      </c>
      <c r="K15">
        <v>1110000</v>
      </c>
      <c r="L15">
        <v>1280000</v>
      </c>
      <c r="M15">
        <v>483</v>
      </c>
      <c r="N15">
        <v>365</v>
      </c>
      <c r="O15" s="6">
        <f>K15/D15</f>
        <v>3.0081300813008132</v>
      </c>
      <c r="Q15" t="s">
        <v>90</v>
      </c>
      <c r="R15" t="s">
        <v>269</v>
      </c>
      <c r="S15" t="s">
        <v>346</v>
      </c>
      <c r="T15" t="s">
        <v>268</v>
      </c>
    </row>
    <row r="16" spans="1:20" x14ac:dyDescent="0.3">
      <c r="A16" t="s">
        <v>296</v>
      </c>
      <c r="B16">
        <v>700</v>
      </c>
      <c r="C16" t="s">
        <v>345</v>
      </c>
      <c r="D16">
        <v>373000</v>
      </c>
      <c r="E16">
        <v>5670000</v>
      </c>
      <c r="F16">
        <v>407</v>
      </c>
      <c r="G16">
        <v>13000</v>
      </c>
      <c r="I16" t="s">
        <v>339</v>
      </c>
      <c r="J16">
        <v>800</v>
      </c>
      <c r="K16">
        <v>1030000</v>
      </c>
      <c r="L16">
        <v>1200000</v>
      </c>
      <c r="M16">
        <v>483</v>
      </c>
      <c r="N16">
        <v>363</v>
      </c>
      <c r="O16" s="6">
        <f>K16/D16</f>
        <v>2.7613941018766757</v>
      </c>
      <c r="Q16">
        <v>0</v>
      </c>
      <c r="R16" s="6">
        <f>R2-R$2</f>
        <v>0</v>
      </c>
      <c r="S16" s="6">
        <f>S2-S$2</f>
        <v>0</v>
      </c>
      <c r="T16" s="6">
        <f>T2-T$2</f>
        <v>0</v>
      </c>
    </row>
    <row r="17" spans="1:20" x14ac:dyDescent="0.3">
      <c r="A17" t="s">
        <v>296</v>
      </c>
      <c r="B17">
        <v>700</v>
      </c>
      <c r="C17" t="s">
        <v>344</v>
      </c>
      <c r="D17">
        <v>444000</v>
      </c>
      <c r="E17">
        <v>5920000</v>
      </c>
      <c r="F17">
        <v>407</v>
      </c>
      <c r="G17">
        <v>13400</v>
      </c>
      <c r="I17" t="s">
        <v>339</v>
      </c>
      <c r="J17">
        <v>800</v>
      </c>
      <c r="K17">
        <v>982000</v>
      </c>
      <c r="L17">
        <v>1170000</v>
      </c>
      <c r="M17">
        <v>483</v>
      </c>
      <c r="N17">
        <v>384</v>
      </c>
      <c r="O17" s="6">
        <f>K17/D17</f>
        <v>2.2117117117117115</v>
      </c>
      <c r="Q17">
        <v>5</v>
      </c>
      <c r="R17" s="6">
        <f>R3-R$2</f>
        <v>0.56596235159073016</v>
      </c>
      <c r="S17" s="6">
        <f>S3-S$2</f>
        <v>0.36582361002627561</v>
      </c>
      <c r="T17" s="6">
        <f>T3-T$2</f>
        <v>0.13507053252582735</v>
      </c>
    </row>
    <row r="18" spans="1:20" x14ac:dyDescent="0.3">
      <c r="A18" t="s">
        <v>296</v>
      </c>
      <c r="B18">
        <v>700</v>
      </c>
      <c r="C18" t="s">
        <v>343</v>
      </c>
      <c r="D18">
        <v>228000</v>
      </c>
      <c r="E18">
        <v>6110000</v>
      </c>
      <c r="F18">
        <v>407</v>
      </c>
      <c r="G18">
        <v>14500</v>
      </c>
      <c r="I18" t="s">
        <v>339</v>
      </c>
      <c r="J18">
        <v>800</v>
      </c>
      <c r="K18">
        <v>808000</v>
      </c>
      <c r="L18">
        <v>1010000</v>
      </c>
      <c r="M18">
        <v>483</v>
      </c>
      <c r="N18">
        <v>426</v>
      </c>
      <c r="O18" s="6">
        <f>K18/D18</f>
        <v>3.5438596491228069</v>
      </c>
      <c r="Q18">
        <v>10</v>
      </c>
      <c r="R18" s="6">
        <f>R4-R$2</f>
        <v>1.0444836509643161</v>
      </c>
      <c r="S18" s="6">
        <f>S4-S$2</f>
        <v>0.74268137806842394</v>
      </c>
      <c r="T18" s="6">
        <f>T4-T$2</f>
        <v>0.52467845479579167</v>
      </c>
    </row>
    <row r="19" spans="1:20" x14ac:dyDescent="0.3">
      <c r="A19" t="s">
        <v>296</v>
      </c>
      <c r="B19">
        <v>700</v>
      </c>
      <c r="C19" t="s">
        <v>342</v>
      </c>
      <c r="D19">
        <v>368000</v>
      </c>
      <c r="E19">
        <v>5760000</v>
      </c>
      <c r="F19">
        <v>407</v>
      </c>
      <c r="G19">
        <v>13300</v>
      </c>
      <c r="I19" t="s">
        <v>339</v>
      </c>
      <c r="J19">
        <v>800</v>
      </c>
      <c r="K19">
        <v>1100000</v>
      </c>
      <c r="L19">
        <v>1290000</v>
      </c>
      <c r="M19">
        <v>483</v>
      </c>
      <c r="N19">
        <v>386</v>
      </c>
      <c r="O19" s="6">
        <f>K19/D19</f>
        <v>2.9891304347826089</v>
      </c>
      <c r="Q19">
        <v>15</v>
      </c>
      <c r="R19" s="6">
        <f>R5-R$2</f>
        <v>1.493322608105381</v>
      </c>
      <c r="S19" s="6">
        <f>S5-S$2</f>
        <v>1.1728309190428061</v>
      </c>
      <c r="T19" s="6">
        <f>T5-T$2</f>
        <v>0.98628954783636336</v>
      </c>
    </row>
    <row r="20" spans="1:20" x14ac:dyDescent="0.3">
      <c r="A20" t="s">
        <v>296</v>
      </c>
      <c r="B20">
        <v>700</v>
      </c>
      <c r="C20" t="s">
        <v>341</v>
      </c>
      <c r="D20">
        <v>347000</v>
      </c>
      <c r="E20">
        <v>5700000</v>
      </c>
      <c r="F20">
        <v>407</v>
      </c>
      <c r="G20">
        <v>13200</v>
      </c>
      <c r="I20" t="s">
        <v>339</v>
      </c>
      <c r="J20">
        <v>800</v>
      </c>
      <c r="K20">
        <v>1060000</v>
      </c>
      <c r="L20">
        <v>1250000</v>
      </c>
      <c r="M20">
        <v>483</v>
      </c>
      <c r="N20">
        <v>390</v>
      </c>
      <c r="O20" s="6">
        <f>K20/D20</f>
        <v>3.0547550432276656</v>
      </c>
      <c r="Q20">
        <v>20</v>
      </c>
      <c r="R20" s="6">
        <f>R6-R$2</f>
        <v>1.7471805160977303</v>
      </c>
      <c r="S20" s="6">
        <f>S6-S$2</f>
        <v>1.6130928210289071</v>
      </c>
      <c r="T20" s="6">
        <f>T6-T$2</f>
        <v>1.8705844067705744</v>
      </c>
    </row>
    <row r="21" spans="1:20" x14ac:dyDescent="0.3">
      <c r="A21" t="s">
        <v>296</v>
      </c>
      <c r="B21">
        <v>700</v>
      </c>
      <c r="C21" t="s">
        <v>340</v>
      </c>
      <c r="D21">
        <v>301000</v>
      </c>
      <c r="E21">
        <v>5680000</v>
      </c>
      <c r="F21">
        <v>407</v>
      </c>
      <c r="G21">
        <v>13200</v>
      </c>
      <c r="I21" t="s">
        <v>339</v>
      </c>
      <c r="J21">
        <v>800</v>
      </c>
      <c r="K21">
        <v>694000</v>
      </c>
      <c r="L21">
        <v>881000</v>
      </c>
      <c r="M21">
        <v>483</v>
      </c>
      <c r="N21">
        <v>388</v>
      </c>
      <c r="O21" s="6">
        <f>K21/D21</f>
        <v>2.3056478405315612</v>
      </c>
    </row>
    <row r="23" spans="1:20" x14ac:dyDescent="0.3">
      <c r="A23" t="s">
        <v>296</v>
      </c>
      <c r="B23">
        <v>700</v>
      </c>
      <c r="C23" t="s">
        <v>338</v>
      </c>
      <c r="D23">
        <v>585000</v>
      </c>
      <c r="E23">
        <v>5900000</v>
      </c>
      <c r="F23">
        <v>407</v>
      </c>
      <c r="G23">
        <v>13100</v>
      </c>
      <c r="I23" t="s">
        <v>337</v>
      </c>
      <c r="J23">
        <v>800</v>
      </c>
      <c r="K23">
        <v>686000</v>
      </c>
      <c r="L23">
        <v>777000</v>
      </c>
      <c r="M23">
        <v>437</v>
      </c>
      <c r="N23">
        <v>209</v>
      </c>
      <c r="O23" s="6">
        <f>K23/D23</f>
        <v>1.1726495726495727</v>
      </c>
    </row>
    <row r="24" spans="1:20" x14ac:dyDescent="0.3">
      <c r="A24" t="s">
        <v>296</v>
      </c>
      <c r="B24">
        <v>700</v>
      </c>
      <c r="C24" t="s">
        <v>336</v>
      </c>
      <c r="D24">
        <v>761000</v>
      </c>
      <c r="E24">
        <v>6360000</v>
      </c>
      <c r="F24">
        <v>407</v>
      </c>
      <c r="G24">
        <v>13800</v>
      </c>
      <c r="I24" t="s">
        <v>317</v>
      </c>
      <c r="J24">
        <v>800</v>
      </c>
      <c r="K24">
        <v>662000</v>
      </c>
      <c r="L24">
        <v>761000</v>
      </c>
      <c r="M24">
        <v>437</v>
      </c>
      <c r="N24">
        <v>228</v>
      </c>
      <c r="O24" s="6">
        <f>K24/D24</f>
        <v>0.86990801576872534</v>
      </c>
    </row>
    <row r="25" spans="1:20" x14ac:dyDescent="0.3">
      <c r="A25" t="s">
        <v>296</v>
      </c>
      <c r="B25">
        <v>700</v>
      </c>
      <c r="C25" t="s">
        <v>335</v>
      </c>
      <c r="D25">
        <v>742000</v>
      </c>
      <c r="E25">
        <v>6540000</v>
      </c>
      <c r="F25">
        <v>407</v>
      </c>
      <c r="G25">
        <v>14200</v>
      </c>
      <c r="I25" t="s">
        <v>317</v>
      </c>
      <c r="J25">
        <v>800</v>
      </c>
      <c r="K25">
        <v>586000</v>
      </c>
      <c r="L25">
        <v>684000</v>
      </c>
      <c r="M25">
        <v>437</v>
      </c>
      <c r="N25">
        <v>224</v>
      </c>
      <c r="O25" s="6">
        <f>K25/D25</f>
        <v>0.78975741239892183</v>
      </c>
    </row>
    <row r="26" spans="1:20" x14ac:dyDescent="0.3">
      <c r="A26" t="s">
        <v>296</v>
      </c>
      <c r="B26">
        <v>700</v>
      </c>
      <c r="C26" t="s">
        <v>334</v>
      </c>
      <c r="D26">
        <v>624000</v>
      </c>
      <c r="E26">
        <v>6250000</v>
      </c>
      <c r="F26">
        <v>407</v>
      </c>
      <c r="G26">
        <v>13800</v>
      </c>
      <c r="I26" t="s">
        <v>317</v>
      </c>
      <c r="J26">
        <v>800</v>
      </c>
      <c r="K26">
        <v>628000</v>
      </c>
      <c r="L26">
        <v>719000</v>
      </c>
      <c r="M26">
        <v>437</v>
      </c>
      <c r="N26">
        <v>207</v>
      </c>
      <c r="O26" s="6">
        <f>K26/D26</f>
        <v>1.0064102564102564</v>
      </c>
    </row>
    <row r="27" spans="1:20" x14ac:dyDescent="0.3">
      <c r="A27" t="s">
        <v>296</v>
      </c>
      <c r="B27">
        <v>700</v>
      </c>
      <c r="C27" t="s">
        <v>333</v>
      </c>
      <c r="D27">
        <v>561000</v>
      </c>
      <c r="E27">
        <v>5970000</v>
      </c>
      <c r="F27">
        <v>407</v>
      </c>
      <c r="G27">
        <v>13300</v>
      </c>
      <c r="I27" t="s">
        <v>317</v>
      </c>
      <c r="J27">
        <v>800</v>
      </c>
      <c r="K27">
        <v>741000</v>
      </c>
      <c r="L27">
        <v>828000</v>
      </c>
      <c r="M27">
        <v>437</v>
      </c>
      <c r="N27">
        <v>199</v>
      </c>
      <c r="O27" s="6">
        <f>K27/D27</f>
        <v>1.320855614973262</v>
      </c>
    </row>
    <row r="28" spans="1:20" x14ac:dyDescent="0.3">
      <c r="A28" t="s">
        <v>296</v>
      </c>
      <c r="B28">
        <v>700</v>
      </c>
      <c r="C28" t="s">
        <v>332</v>
      </c>
      <c r="D28">
        <v>493000</v>
      </c>
      <c r="E28">
        <v>5820000</v>
      </c>
      <c r="F28">
        <v>407</v>
      </c>
      <c r="G28">
        <v>13100</v>
      </c>
      <c r="I28" t="s">
        <v>317</v>
      </c>
      <c r="J28">
        <v>800</v>
      </c>
      <c r="K28">
        <v>636000</v>
      </c>
      <c r="L28">
        <v>732000</v>
      </c>
      <c r="M28">
        <v>437</v>
      </c>
      <c r="N28">
        <v>220</v>
      </c>
      <c r="O28" s="6">
        <f>K28/D28</f>
        <v>1.2900608519269776</v>
      </c>
    </row>
    <row r="29" spans="1:20" x14ac:dyDescent="0.3">
      <c r="A29" t="s">
        <v>296</v>
      </c>
      <c r="B29">
        <v>700</v>
      </c>
      <c r="C29" t="s">
        <v>331</v>
      </c>
      <c r="D29">
        <v>501000</v>
      </c>
      <c r="E29">
        <v>6010000</v>
      </c>
      <c r="F29">
        <v>407</v>
      </c>
      <c r="G29">
        <v>13500</v>
      </c>
      <c r="I29" t="s">
        <v>317</v>
      </c>
      <c r="J29">
        <v>800</v>
      </c>
      <c r="K29">
        <v>677000</v>
      </c>
      <c r="L29">
        <v>771000</v>
      </c>
      <c r="M29">
        <v>437</v>
      </c>
      <c r="N29">
        <v>214</v>
      </c>
      <c r="O29" s="6">
        <f>K29/D29</f>
        <v>1.3512974051896207</v>
      </c>
    </row>
    <row r="30" spans="1:20" x14ac:dyDescent="0.3">
      <c r="A30" t="s">
        <v>296</v>
      </c>
      <c r="B30">
        <v>700</v>
      </c>
      <c r="C30" t="s">
        <v>330</v>
      </c>
      <c r="D30">
        <v>515000</v>
      </c>
      <c r="E30">
        <v>6080000</v>
      </c>
      <c r="F30">
        <v>407</v>
      </c>
      <c r="G30">
        <v>13700</v>
      </c>
      <c r="I30" t="s">
        <v>317</v>
      </c>
      <c r="J30">
        <v>800</v>
      </c>
      <c r="K30">
        <v>690000</v>
      </c>
      <c r="L30">
        <v>785000</v>
      </c>
      <c r="M30">
        <v>437</v>
      </c>
      <c r="N30">
        <v>216</v>
      </c>
      <c r="O30" s="6">
        <f>K30/D30</f>
        <v>1.3398058252427185</v>
      </c>
    </row>
    <row r="31" spans="1:20" x14ac:dyDescent="0.3">
      <c r="A31" t="s">
        <v>296</v>
      </c>
      <c r="B31">
        <v>700</v>
      </c>
      <c r="C31" t="s">
        <v>329</v>
      </c>
      <c r="D31">
        <v>478000</v>
      </c>
      <c r="E31">
        <v>6050000</v>
      </c>
      <c r="F31">
        <v>407</v>
      </c>
      <c r="G31">
        <v>13700</v>
      </c>
      <c r="I31" t="s">
        <v>317</v>
      </c>
      <c r="J31">
        <v>800</v>
      </c>
      <c r="K31">
        <v>864000</v>
      </c>
      <c r="L31">
        <v>960000</v>
      </c>
      <c r="M31">
        <v>437</v>
      </c>
      <c r="N31">
        <v>220</v>
      </c>
      <c r="O31" s="6">
        <f>K31/D31</f>
        <v>1.8075313807531381</v>
      </c>
    </row>
    <row r="32" spans="1:20" x14ac:dyDescent="0.3">
      <c r="A32" t="s">
        <v>296</v>
      </c>
      <c r="B32">
        <v>700</v>
      </c>
      <c r="C32" t="s">
        <v>328</v>
      </c>
      <c r="D32">
        <v>462000</v>
      </c>
      <c r="E32">
        <v>5940000</v>
      </c>
      <c r="F32">
        <v>407</v>
      </c>
      <c r="G32">
        <v>13400</v>
      </c>
      <c r="I32" t="s">
        <v>317</v>
      </c>
      <c r="J32">
        <v>800</v>
      </c>
      <c r="K32">
        <v>713000</v>
      </c>
      <c r="L32">
        <v>813000</v>
      </c>
      <c r="M32">
        <v>437</v>
      </c>
      <c r="N32">
        <v>230</v>
      </c>
      <c r="O32" s="6">
        <f>K32/D32</f>
        <v>1.5432900432900434</v>
      </c>
    </row>
    <row r="33" spans="1:15" x14ac:dyDescent="0.3">
      <c r="A33" t="s">
        <v>296</v>
      </c>
      <c r="B33">
        <v>700</v>
      </c>
      <c r="C33" t="s">
        <v>327</v>
      </c>
      <c r="D33">
        <v>432000</v>
      </c>
      <c r="E33">
        <v>5910000</v>
      </c>
      <c r="F33">
        <v>407</v>
      </c>
      <c r="G33">
        <v>13400</v>
      </c>
      <c r="I33" t="s">
        <v>317</v>
      </c>
      <c r="J33">
        <v>800</v>
      </c>
      <c r="K33">
        <v>692000</v>
      </c>
      <c r="L33">
        <v>791000</v>
      </c>
      <c r="M33">
        <v>437</v>
      </c>
      <c r="N33">
        <v>226</v>
      </c>
      <c r="O33" s="6">
        <f>K33/D33</f>
        <v>1.6018518518518519</v>
      </c>
    </row>
    <row r="34" spans="1:15" x14ac:dyDescent="0.3">
      <c r="A34" t="s">
        <v>296</v>
      </c>
      <c r="B34">
        <v>700</v>
      </c>
      <c r="C34" t="s">
        <v>326</v>
      </c>
      <c r="D34">
        <v>391000</v>
      </c>
      <c r="E34">
        <v>5860000</v>
      </c>
      <c r="F34">
        <v>407</v>
      </c>
      <c r="G34">
        <v>13400</v>
      </c>
      <c r="I34" t="s">
        <v>317</v>
      </c>
      <c r="J34">
        <v>800</v>
      </c>
      <c r="K34">
        <v>726000</v>
      </c>
      <c r="L34">
        <v>823000</v>
      </c>
      <c r="M34">
        <v>437</v>
      </c>
      <c r="N34">
        <v>222</v>
      </c>
      <c r="O34" s="6">
        <f>K34/D34</f>
        <v>1.8567774936061381</v>
      </c>
    </row>
    <row r="35" spans="1:15" x14ac:dyDescent="0.3">
      <c r="A35" t="s">
        <v>296</v>
      </c>
      <c r="B35">
        <v>700</v>
      </c>
      <c r="C35" t="s">
        <v>325</v>
      </c>
      <c r="D35">
        <v>431000</v>
      </c>
      <c r="E35">
        <v>5840000</v>
      </c>
      <c r="F35">
        <v>407</v>
      </c>
      <c r="G35">
        <v>13300</v>
      </c>
      <c r="I35" t="s">
        <v>317</v>
      </c>
      <c r="J35">
        <v>800</v>
      </c>
      <c r="K35">
        <v>937000</v>
      </c>
      <c r="L35">
        <v>1030000</v>
      </c>
      <c r="M35">
        <v>437</v>
      </c>
      <c r="N35">
        <v>220</v>
      </c>
      <c r="O35" s="6">
        <f>K35/D35</f>
        <v>2.1740139211136893</v>
      </c>
    </row>
    <row r="36" spans="1:15" x14ac:dyDescent="0.3">
      <c r="A36" t="s">
        <v>296</v>
      </c>
      <c r="B36">
        <v>700</v>
      </c>
      <c r="C36" t="s">
        <v>324</v>
      </c>
      <c r="D36">
        <v>390000</v>
      </c>
      <c r="E36">
        <v>5700000</v>
      </c>
      <c r="F36">
        <v>407</v>
      </c>
      <c r="G36">
        <v>13000</v>
      </c>
      <c r="I36" t="s">
        <v>317</v>
      </c>
      <c r="J36">
        <v>800</v>
      </c>
      <c r="K36">
        <v>910000</v>
      </c>
      <c r="L36">
        <v>1010000</v>
      </c>
      <c r="M36">
        <v>437</v>
      </c>
      <c r="N36">
        <v>228</v>
      </c>
      <c r="O36" s="6">
        <f>K36/D36</f>
        <v>2.3333333333333335</v>
      </c>
    </row>
    <row r="37" spans="1:15" x14ac:dyDescent="0.3">
      <c r="A37" t="s">
        <v>296</v>
      </c>
      <c r="B37">
        <v>700</v>
      </c>
      <c r="C37" t="s">
        <v>323</v>
      </c>
      <c r="D37">
        <v>444000</v>
      </c>
      <c r="E37">
        <v>5750000</v>
      </c>
      <c r="F37">
        <v>407</v>
      </c>
      <c r="G37">
        <v>13000</v>
      </c>
      <c r="I37" t="s">
        <v>317</v>
      </c>
      <c r="J37">
        <v>800</v>
      </c>
      <c r="K37">
        <v>806000</v>
      </c>
      <c r="L37">
        <v>901000</v>
      </c>
      <c r="M37">
        <v>437</v>
      </c>
      <c r="N37">
        <v>218</v>
      </c>
      <c r="O37" s="6">
        <f>K37/D37</f>
        <v>1.8153153153153154</v>
      </c>
    </row>
    <row r="38" spans="1:15" x14ac:dyDescent="0.3">
      <c r="A38" t="s">
        <v>296</v>
      </c>
      <c r="B38">
        <v>700</v>
      </c>
      <c r="C38" t="s">
        <v>322</v>
      </c>
      <c r="D38">
        <v>352000</v>
      </c>
      <c r="E38">
        <v>5750000</v>
      </c>
      <c r="F38">
        <v>407</v>
      </c>
      <c r="G38">
        <v>13300</v>
      </c>
      <c r="I38" t="s">
        <v>317</v>
      </c>
      <c r="J38">
        <v>800</v>
      </c>
      <c r="K38">
        <v>777000</v>
      </c>
      <c r="L38">
        <v>871000</v>
      </c>
      <c r="M38">
        <v>437</v>
      </c>
      <c r="N38">
        <v>216</v>
      </c>
      <c r="O38" s="6">
        <f>K38/D38</f>
        <v>2.2073863636363638</v>
      </c>
    </row>
    <row r="39" spans="1:15" x14ac:dyDescent="0.3">
      <c r="A39" t="s">
        <v>296</v>
      </c>
      <c r="B39">
        <v>700</v>
      </c>
      <c r="C39" t="s">
        <v>321</v>
      </c>
      <c r="D39">
        <v>262000</v>
      </c>
      <c r="E39">
        <v>5530000</v>
      </c>
      <c r="F39">
        <v>407</v>
      </c>
      <c r="G39">
        <v>12900</v>
      </c>
      <c r="I39" t="s">
        <v>317</v>
      </c>
      <c r="J39">
        <v>800</v>
      </c>
      <c r="K39">
        <v>798000</v>
      </c>
      <c r="L39">
        <v>888000</v>
      </c>
      <c r="M39">
        <v>437</v>
      </c>
      <c r="N39">
        <v>207</v>
      </c>
      <c r="O39" s="6">
        <f>K39/D39</f>
        <v>3.0458015267175571</v>
      </c>
    </row>
    <row r="40" spans="1:15" x14ac:dyDescent="0.3">
      <c r="A40" t="s">
        <v>296</v>
      </c>
      <c r="B40">
        <v>700</v>
      </c>
      <c r="C40" t="s">
        <v>320</v>
      </c>
      <c r="D40">
        <v>267000</v>
      </c>
      <c r="E40">
        <v>5540000</v>
      </c>
      <c r="F40">
        <v>407</v>
      </c>
      <c r="G40">
        <v>13000</v>
      </c>
      <c r="I40" t="s">
        <v>317</v>
      </c>
      <c r="J40">
        <v>800</v>
      </c>
      <c r="K40">
        <v>741000</v>
      </c>
      <c r="L40">
        <v>835000</v>
      </c>
      <c r="M40">
        <v>437</v>
      </c>
      <c r="N40">
        <v>216</v>
      </c>
      <c r="O40" s="6">
        <f>K40/D40</f>
        <v>2.7752808988764044</v>
      </c>
    </row>
    <row r="41" spans="1:15" x14ac:dyDescent="0.3">
      <c r="A41" t="s">
        <v>296</v>
      </c>
      <c r="B41">
        <v>700</v>
      </c>
      <c r="C41" t="s">
        <v>319</v>
      </c>
      <c r="D41">
        <v>285000</v>
      </c>
      <c r="E41">
        <v>5560000</v>
      </c>
      <c r="F41">
        <v>407</v>
      </c>
      <c r="G41">
        <v>13000</v>
      </c>
      <c r="I41" t="s">
        <v>317</v>
      </c>
      <c r="J41">
        <v>800</v>
      </c>
      <c r="K41">
        <v>657000</v>
      </c>
      <c r="L41">
        <v>750000</v>
      </c>
      <c r="M41">
        <v>437</v>
      </c>
      <c r="N41">
        <v>214</v>
      </c>
      <c r="O41" s="6">
        <f>K41/D41</f>
        <v>2.3052631578947369</v>
      </c>
    </row>
    <row r="42" spans="1:15" x14ac:dyDescent="0.3">
      <c r="A42" t="s">
        <v>296</v>
      </c>
      <c r="B42">
        <v>700</v>
      </c>
      <c r="C42" t="s">
        <v>318</v>
      </c>
      <c r="D42">
        <v>261000</v>
      </c>
      <c r="E42">
        <v>5460000</v>
      </c>
      <c r="F42">
        <v>407</v>
      </c>
      <c r="G42">
        <v>12800</v>
      </c>
      <c r="I42" t="s">
        <v>317</v>
      </c>
      <c r="J42">
        <v>800</v>
      </c>
      <c r="K42">
        <v>565000</v>
      </c>
      <c r="L42">
        <v>658000</v>
      </c>
      <c r="M42">
        <v>437</v>
      </c>
      <c r="N42">
        <v>212</v>
      </c>
      <c r="O42" s="6">
        <f>K42/D42</f>
        <v>2.1647509578544062</v>
      </c>
    </row>
    <row r="43" spans="1:15" x14ac:dyDescent="0.3">
      <c r="O43" s="6"/>
    </row>
    <row r="44" spans="1:15" x14ac:dyDescent="0.3">
      <c r="A44" t="s">
        <v>296</v>
      </c>
      <c r="B44">
        <v>700</v>
      </c>
      <c r="C44" t="s">
        <v>316</v>
      </c>
      <c r="D44">
        <v>704000</v>
      </c>
      <c r="E44">
        <v>6320000</v>
      </c>
      <c r="F44">
        <v>407</v>
      </c>
      <c r="G44">
        <v>13800</v>
      </c>
      <c r="I44" t="s">
        <v>315</v>
      </c>
      <c r="J44">
        <v>800</v>
      </c>
      <c r="K44">
        <v>517000</v>
      </c>
      <c r="L44">
        <v>1240000</v>
      </c>
      <c r="M44">
        <v>407</v>
      </c>
      <c r="N44">
        <v>1790</v>
      </c>
      <c r="O44" s="6">
        <f>K44/D44</f>
        <v>0.734375</v>
      </c>
    </row>
    <row r="45" spans="1:15" x14ac:dyDescent="0.3">
      <c r="A45" t="s">
        <v>296</v>
      </c>
      <c r="B45">
        <v>700</v>
      </c>
      <c r="C45" t="s">
        <v>314</v>
      </c>
      <c r="D45">
        <v>727000</v>
      </c>
      <c r="E45">
        <v>6250000</v>
      </c>
      <c r="F45">
        <v>407</v>
      </c>
      <c r="G45">
        <v>13600</v>
      </c>
      <c r="I45" t="s">
        <v>294</v>
      </c>
      <c r="J45">
        <v>800</v>
      </c>
      <c r="K45">
        <v>504000</v>
      </c>
      <c r="L45">
        <v>1320000</v>
      </c>
      <c r="M45">
        <v>407</v>
      </c>
      <c r="N45">
        <v>2000</v>
      </c>
      <c r="O45" s="6">
        <f>K45/D45</f>
        <v>0.69325997248968363</v>
      </c>
    </row>
    <row r="46" spans="1:15" x14ac:dyDescent="0.3">
      <c r="A46" t="s">
        <v>296</v>
      </c>
      <c r="B46">
        <v>700</v>
      </c>
      <c r="C46" t="s">
        <v>313</v>
      </c>
      <c r="D46">
        <v>706000</v>
      </c>
      <c r="E46">
        <v>6120000</v>
      </c>
      <c r="F46">
        <v>407</v>
      </c>
      <c r="G46">
        <v>13300</v>
      </c>
      <c r="I46" t="s">
        <v>294</v>
      </c>
      <c r="J46">
        <v>800</v>
      </c>
      <c r="K46">
        <v>523000</v>
      </c>
      <c r="L46">
        <v>1270000</v>
      </c>
      <c r="M46">
        <v>407</v>
      </c>
      <c r="N46">
        <v>1840</v>
      </c>
      <c r="O46" s="6">
        <f>K46/D46</f>
        <v>0.74079320113314451</v>
      </c>
    </row>
    <row r="47" spans="1:15" x14ac:dyDescent="0.3">
      <c r="A47" t="s">
        <v>296</v>
      </c>
      <c r="B47">
        <v>700</v>
      </c>
      <c r="C47" t="s">
        <v>312</v>
      </c>
      <c r="D47">
        <v>417000</v>
      </c>
      <c r="E47">
        <v>5680000</v>
      </c>
      <c r="F47">
        <v>407</v>
      </c>
      <c r="G47">
        <v>12900</v>
      </c>
      <c r="I47" t="s">
        <v>294</v>
      </c>
      <c r="J47">
        <v>800</v>
      </c>
      <c r="K47">
        <v>281000</v>
      </c>
      <c r="L47">
        <v>1160000</v>
      </c>
      <c r="M47">
        <v>407</v>
      </c>
      <c r="N47">
        <v>2160</v>
      </c>
      <c r="O47" s="6">
        <f>K47/D47</f>
        <v>0.67386091127098324</v>
      </c>
    </row>
    <row r="48" spans="1:15" x14ac:dyDescent="0.3">
      <c r="A48" t="s">
        <v>296</v>
      </c>
      <c r="B48">
        <v>700</v>
      </c>
      <c r="C48" t="s">
        <v>311</v>
      </c>
      <c r="D48">
        <v>542000</v>
      </c>
      <c r="E48">
        <v>6060000</v>
      </c>
      <c r="F48">
        <v>407</v>
      </c>
      <c r="G48">
        <v>13600</v>
      </c>
      <c r="I48" t="s">
        <v>294</v>
      </c>
      <c r="J48">
        <v>800</v>
      </c>
      <c r="K48">
        <v>387000</v>
      </c>
      <c r="L48">
        <v>1140000</v>
      </c>
      <c r="M48">
        <v>407</v>
      </c>
      <c r="N48">
        <v>1840</v>
      </c>
      <c r="O48" s="6">
        <f>K48/D48</f>
        <v>0.7140221402214022</v>
      </c>
    </row>
    <row r="49" spans="1:15" x14ac:dyDescent="0.3">
      <c r="A49" t="s">
        <v>296</v>
      </c>
      <c r="B49">
        <v>700</v>
      </c>
      <c r="C49" t="s">
        <v>310</v>
      </c>
      <c r="D49">
        <v>493000</v>
      </c>
      <c r="E49">
        <v>5880000</v>
      </c>
      <c r="F49">
        <v>407</v>
      </c>
      <c r="G49">
        <v>13200</v>
      </c>
      <c r="I49" t="s">
        <v>294</v>
      </c>
      <c r="J49">
        <v>800</v>
      </c>
      <c r="K49">
        <v>422000</v>
      </c>
      <c r="L49">
        <v>1210000</v>
      </c>
      <c r="M49">
        <v>407</v>
      </c>
      <c r="N49">
        <v>1940</v>
      </c>
      <c r="O49" s="6">
        <f>K49/D49</f>
        <v>0.85598377281947258</v>
      </c>
    </row>
    <row r="50" spans="1:15" x14ac:dyDescent="0.3">
      <c r="A50" t="s">
        <v>296</v>
      </c>
      <c r="B50">
        <v>700</v>
      </c>
      <c r="C50" t="s">
        <v>309</v>
      </c>
      <c r="D50">
        <v>466000</v>
      </c>
      <c r="E50">
        <v>5800000</v>
      </c>
      <c r="F50">
        <v>407</v>
      </c>
      <c r="G50">
        <v>13100</v>
      </c>
      <c r="I50" t="s">
        <v>294</v>
      </c>
      <c r="J50">
        <v>800</v>
      </c>
      <c r="K50">
        <v>390000</v>
      </c>
      <c r="L50">
        <v>1150000</v>
      </c>
      <c r="M50">
        <v>407</v>
      </c>
      <c r="N50">
        <v>1880</v>
      </c>
      <c r="O50" s="6">
        <f>K50/D50</f>
        <v>0.83690987124463523</v>
      </c>
    </row>
    <row r="51" spans="1:15" x14ac:dyDescent="0.3">
      <c r="A51" t="s">
        <v>296</v>
      </c>
      <c r="B51">
        <v>700</v>
      </c>
      <c r="C51" t="s">
        <v>308</v>
      </c>
      <c r="D51">
        <v>534000</v>
      </c>
      <c r="E51">
        <v>5810000</v>
      </c>
      <c r="F51">
        <v>407</v>
      </c>
      <c r="G51">
        <v>13000</v>
      </c>
      <c r="I51" t="s">
        <v>294</v>
      </c>
      <c r="J51">
        <v>800</v>
      </c>
      <c r="K51">
        <v>521000</v>
      </c>
      <c r="L51">
        <v>1290000</v>
      </c>
      <c r="M51">
        <v>407</v>
      </c>
      <c r="N51">
        <v>1890</v>
      </c>
      <c r="O51" s="6">
        <f>K51/D51</f>
        <v>0.97565543071161054</v>
      </c>
    </row>
    <row r="52" spans="1:15" x14ac:dyDescent="0.3">
      <c r="A52" t="s">
        <v>296</v>
      </c>
      <c r="B52">
        <v>700</v>
      </c>
      <c r="C52" t="s">
        <v>307</v>
      </c>
      <c r="D52">
        <v>357000</v>
      </c>
      <c r="E52">
        <v>5740000</v>
      </c>
      <c r="F52">
        <v>407</v>
      </c>
      <c r="G52">
        <v>13200</v>
      </c>
      <c r="I52" t="s">
        <v>294</v>
      </c>
      <c r="J52">
        <v>800</v>
      </c>
      <c r="K52">
        <v>402000</v>
      </c>
      <c r="L52">
        <v>1180000</v>
      </c>
      <c r="M52">
        <v>407</v>
      </c>
      <c r="N52">
        <v>1900</v>
      </c>
      <c r="O52" s="6">
        <f>K52/D52</f>
        <v>1.1260504201680672</v>
      </c>
    </row>
    <row r="53" spans="1:15" x14ac:dyDescent="0.3">
      <c r="A53" t="s">
        <v>296</v>
      </c>
      <c r="B53">
        <v>700</v>
      </c>
      <c r="C53" t="s">
        <v>306</v>
      </c>
      <c r="D53">
        <v>409000</v>
      </c>
      <c r="E53">
        <v>5640000</v>
      </c>
      <c r="F53">
        <v>407</v>
      </c>
      <c r="G53">
        <v>12900</v>
      </c>
      <c r="I53" t="s">
        <v>294</v>
      </c>
      <c r="J53">
        <v>800</v>
      </c>
      <c r="K53">
        <v>462000</v>
      </c>
      <c r="L53">
        <v>1280000</v>
      </c>
      <c r="M53">
        <v>407</v>
      </c>
      <c r="N53">
        <v>2020</v>
      </c>
      <c r="O53" s="6">
        <f>K53/D53</f>
        <v>1.1295843520782396</v>
      </c>
    </row>
    <row r="54" spans="1:15" x14ac:dyDescent="0.3">
      <c r="A54" t="s">
        <v>296</v>
      </c>
      <c r="B54">
        <v>700</v>
      </c>
      <c r="C54" t="s">
        <v>305</v>
      </c>
      <c r="D54">
        <v>387000</v>
      </c>
      <c r="E54">
        <v>5640000</v>
      </c>
      <c r="F54">
        <v>407</v>
      </c>
      <c r="G54">
        <v>12900</v>
      </c>
      <c r="I54" t="s">
        <v>294</v>
      </c>
      <c r="J54">
        <v>800</v>
      </c>
      <c r="K54">
        <v>544000</v>
      </c>
      <c r="L54">
        <v>1350000</v>
      </c>
      <c r="M54">
        <v>407</v>
      </c>
      <c r="N54">
        <v>1980</v>
      </c>
      <c r="O54" s="6">
        <f>K54/D54</f>
        <v>1.4056847545219637</v>
      </c>
    </row>
    <row r="55" spans="1:15" x14ac:dyDescent="0.3">
      <c r="A55" t="s">
        <v>296</v>
      </c>
      <c r="B55">
        <v>700</v>
      </c>
      <c r="C55" t="s">
        <v>304</v>
      </c>
      <c r="D55">
        <v>379000</v>
      </c>
      <c r="E55">
        <v>5670000</v>
      </c>
      <c r="F55">
        <v>407</v>
      </c>
      <c r="G55">
        <v>13000</v>
      </c>
      <c r="I55" t="s">
        <v>294</v>
      </c>
      <c r="J55">
        <v>800</v>
      </c>
      <c r="K55">
        <v>485000</v>
      </c>
      <c r="L55">
        <v>1270000</v>
      </c>
      <c r="M55">
        <v>407</v>
      </c>
      <c r="N55">
        <v>1920</v>
      </c>
      <c r="O55" s="6">
        <f>K55/D55</f>
        <v>1.2796833773087071</v>
      </c>
    </row>
    <row r="56" spans="1:15" x14ac:dyDescent="0.3">
      <c r="A56" t="s">
        <v>296</v>
      </c>
      <c r="B56">
        <v>700</v>
      </c>
      <c r="C56" t="s">
        <v>303</v>
      </c>
      <c r="D56">
        <v>341000</v>
      </c>
      <c r="E56">
        <v>5710000</v>
      </c>
      <c r="F56">
        <v>407</v>
      </c>
      <c r="G56">
        <v>13200</v>
      </c>
      <c r="I56" t="s">
        <v>294</v>
      </c>
      <c r="J56">
        <v>800</v>
      </c>
      <c r="K56">
        <v>459000</v>
      </c>
      <c r="L56">
        <v>1210000</v>
      </c>
      <c r="M56">
        <v>407</v>
      </c>
      <c r="N56">
        <v>1840</v>
      </c>
      <c r="O56" s="6">
        <f>K56/D56</f>
        <v>1.346041055718475</v>
      </c>
    </row>
    <row r="57" spans="1:15" x14ac:dyDescent="0.3">
      <c r="A57" t="s">
        <v>296</v>
      </c>
      <c r="B57">
        <v>700</v>
      </c>
      <c r="C57" t="s">
        <v>302</v>
      </c>
      <c r="D57">
        <v>324000</v>
      </c>
      <c r="E57">
        <v>5540000</v>
      </c>
      <c r="F57">
        <v>407</v>
      </c>
      <c r="G57">
        <v>12800</v>
      </c>
      <c r="I57" t="s">
        <v>294</v>
      </c>
      <c r="J57">
        <v>800</v>
      </c>
      <c r="K57">
        <v>526000</v>
      </c>
      <c r="L57">
        <v>1320000</v>
      </c>
      <c r="M57">
        <v>407</v>
      </c>
      <c r="N57">
        <v>1960</v>
      </c>
      <c r="O57" s="6">
        <f>K57/D57</f>
        <v>1.6234567901234569</v>
      </c>
    </row>
    <row r="58" spans="1:15" x14ac:dyDescent="0.3">
      <c r="A58" t="s">
        <v>296</v>
      </c>
      <c r="B58">
        <v>700</v>
      </c>
      <c r="C58" t="s">
        <v>301</v>
      </c>
      <c r="D58">
        <v>305000</v>
      </c>
      <c r="E58">
        <v>5500000</v>
      </c>
      <c r="F58">
        <v>407</v>
      </c>
      <c r="G58">
        <v>12800</v>
      </c>
      <c r="I58" t="s">
        <v>294</v>
      </c>
      <c r="J58">
        <v>800</v>
      </c>
      <c r="K58">
        <v>601000</v>
      </c>
      <c r="L58">
        <v>1410000</v>
      </c>
      <c r="M58">
        <v>407</v>
      </c>
      <c r="N58">
        <v>1990</v>
      </c>
      <c r="O58" s="6">
        <f>K58/D58</f>
        <v>1.9704918032786884</v>
      </c>
    </row>
    <row r="59" spans="1:15" x14ac:dyDescent="0.3">
      <c r="A59" t="s">
        <v>296</v>
      </c>
      <c r="B59">
        <v>700</v>
      </c>
      <c r="C59" t="s">
        <v>300</v>
      </c>
      <c r="D59">
        <v>295000</v>
      </c>
      <c r="E59">
        <v>5710000</v>
      </c>
      <c r="F59">
        <v>407</v>
      </c>
      <c r="G59">
        <v>13300</v>
      </c>
      <c r="I59" t="s">
        <v>294</v>
      </c>
      <c r="J59">
        <v>800</v>
      </c>
      <c r="K59">
        <v>545000</v>
      </c>
      <c r="L59">
        <v>1370000</v>
      </c>
      <c r="M59">
        <v>407</v>
      </c>
      <c r="N59">
        <v>2020</v>
      </c>
      <c r="O59" s="6">
        <f>K59/D59</f>
        <v>1.847457627118644</v>
      </c>
    </row>
    <row r="60" spans="1:15" x14ac:dyDescent="0.3">
      <c r="A60" t="s">
        <v>296</v>
      </c>
      <c r="B60">
        <v>700</v>
      </c>
      <c r="C60" t="s">
        <v>299</v>
      </c>
      <c r="D60">
        <v>249000</v>
      </c>
      <c r="E60">
        <v>5320000</v>
      </c>
      <c r="F60">
        <v>407</v>
      </c>
      <c r="G60">
        <v>12500</v>
      </c>
      <c r="I60" t="s">
        <v>294</v>
      </c>
      <c r="J60">
        <v>800</v>
      </c>
      <c r="K60">
        <v>386000</v>
      </c>
      <c r="L60">
        <v>1110000</v>
      </c>
      <c r="M60">
        <v>407</v>
      </c>
      <c r="N60">
        <v>1770</v>
      </c>
      <c r="O60" s="6">
        <f>K60/D60</f>
        <v>1.5502008032128514</v>
      </c>
    </row>
    <row r="61" spans="1:15" x14ac:dyDescent="0.3">
      <c r="A61" t="s">
        <v>296</v>
      </c>
      <c r="B61">
        <v>700</v>
      </c>
      <c r="C61" t="s">
        <v>298</v>
      </c>
      <c r="D61">
        <v>208000</v>
      </c>
      <c r="E61">
        <v>5160000</v>
      </c>
      <c r="F61">
        <v>407</v>
      </c>
      <c r="G61">
        <v>12200</v>
      </c>
      <c r="I61" t="s">
        <v>294</v>
      </c>
      <c r="J61">
        <v>800</v>
      </c>
      <c r="K61">
        <v>581000</v>
      </c>
      <c r="L61">
        <v>1340000</v>
      </c>
      <c r="M61">
        <v>407</v>
      </c>
      <c r="N61">
        <v>1860</v>
      </c>
      <c r="O61" s="6">
        <f>K61/D61</f>
        <v>2.7932692307692308</v>
      </c>
    </row>
    <row r="62" spans="1:15" x14ac:dyDescent="0.3">
      <c r="A62" t="s">
        <v>296</v>
      </c>
      <c r="B62">
        <v>700</v>
      </c>
      <c r="C62" t="s">
        <v>297</v>
      </c>
      <c r="D62">
        <v>120000</v>
      </c>
      <c r="E62">
        <v>5120000</v>
      </c>
      <c r="F62">
        <v>407</v>
      </c>
      <c r="G62">
        <v>12300</v>
      </c>
      <c r="I62" t="s">
        <v>294</v>
      </c>
      <c r="J62">
        <v>800</v>
      </c>
      <c r="K62">
        <v>408000</v>
      </c>
      <c r="L62">
        <v>1170000</v>
      </c>
      <c r="M62">
        <v>407</v>
      </c>
      <c r="N62">
        <v>1880</v>
      </c>
      <c r="O62" s="6">
        <f>K62/D62</f>
        <v>3.4</v>
      </c>
    </row>
    <row r="63" spans="1:15" x14ac:dyDescent="0.3">
      <c r="A63" t="s">
        <v>296</v>
      </c>
      <c r="B63">
        <v>700</v>
      </c>
      <c r="C63" t="s">
        <v>295</v>
      </c>
      <c r="D63">
        <v>492000</v>
      </c>
      <c r="E63">
        <v>6120000</v>
      </c>
      <c r="F63">
        <v>407</v>
      </c>
      <c r="G63">
        <v>13800</v>
      </c>
      <c r="I63" t="s">
        <v>294</v>
      </c>
      <c r="J63">
        <v>800</v>
      </c>
      <c r="K63">
        <v>387000</v>
      </c>
      <c r="L63">
        <v>1160000</v>
      </c>
      <c r="M63">
        <v>407</v>
      </c>
      <c r="N63">
        <v>1910</v>
      </c>
      <c r="O63" s="6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C8F9D-463A-4F89-B031-B4154A255941}">
  <dimension ref="A1:BT114"/>
  <sheetViews>
    <sheetView topLeftCell="AX1" workbookViewId="0">
      <selection activeCell="AZ17" sqref="AZ17"/>
    </sheetView>
  </sheetViews>
  <sheetFormatPr defaultRowHeight="14.4" x14ac:dyDescent="0.3"/>
  <sheetData>
    <row r="1" spans="1:70" x14ac:dyDescent="0.3">
      <c r="A1" t="s">
        <v>86</v>
      </c>
      <c r="Z1" t="s">
        <v>86</v>
      </c>
    </row>
    <row r="2" spans="1:70" x14ac:dyDescent="0.3">
      <c r="A2" t="s">
        <v>87</v>
      </c>
      <c r="B2" t="s">
        <v>61</v>
      </c>
      <c r="C2" t="s">
        <v>60</v>
      </c>
      <c r="D2" t="s">
        <v>59</v>
      </c>
      <c r="E2" t="s">
        <v>58</v>
      </c>
      <c r="F2" t="s">
        <v>57</v>
      </c>
      <c r="G2" t="s">
        <v>56</v>
      </c>
      <c r="I2" t="s">
        <v>88</v>
      </c>
      <c r="J2" t="s">
        <v>61</v>
      </c>
      <c r="K2" t="s">
        <v>59</v>
      </c>
      <c r="L2" t="s">
        <v>58</v>
      </c>
      <c r="M2" t="s">
        <v>57</v>
      </c>
      <c r="N2" t="s">
        <v>56</v>
      </c>
      <c r="O2" t="s">
        <v>55</v>
      </c>
      <c r="P2" t="s">
        <v>89</v>
      </c>
      <c r="R2" t="s">
        <v>29</v>
      </c>
      <c r="S2" t="s">
        <v>28</v>
      </c>
      <c r="T2" t="s">
        <v>90</v>
      </c>
      <c r="Z2" t="s">
        <v>91</v>
      </c>
      <c r="AA2" t="s">
        <v>61</v>
      </c>
      <c r="AB2" t="s">
        <v>60</v>
      </c>
      <c r="AC2" t="s">
        <v>59</v>
      </c>
      <c r="AD2" t="s">
        <v>58</v>
      </c>
      <c r="AE2" t="s">
        <v>57</v>
      </c>
      <c r="AF2" t="s">
        <v>56</v>
      </c>
      <c r="AH2" t="s">
        <v>83</v>
      </c>
      <c r="AI2" t="s">
        <v>61</v>
      </c>
      <c r="AJ2" t="s">
        <v>59</v>
      </c>
      <c r="AK2" t="s">
        <v>58</v>
      </c>
      <c r="AL2" t="s">
        <v>57</v>
      </c>
      <c r="AM2" t="s">
        <v>56</v>
      </c>
      <c r="AN2" t="s">
        <v>55</v>
      </c>
      <c r="AO2" t="s">
        <v>89</v>
      </c>
      <c r="AQ2" t="s">
        <v>29</v>
      </c>
      <c r="AR2" t="s">
        <v>28</v>
      </c>
      <c r="AS2" t="s">
        <v>90</v>
      </c>
      <c r="AY2" t="s">
        <v>63</v>
      </c>
      <c r="AZ2" t="s">
        <v>61</v>
      </c>
      <c r="BA2" t="s">
        <v>60</v>
      </c>
      <c r="BB2" t="s">
        <v>59</v>
      </c>
      <c r="BC2" t="s">
        <v>58</v>
      </c>
      <c r="BD2" t="s">
        <v>57</v>
      </c>
      <c r="BE2" t="s">
        <v>56</v>
      </c>
      <c r="BG2" t="s">
        <v>62</v>
      </c>
      <c r="BH2" t="s">
        <v>61</v>
      </c>
      <c r="BI2" t="s">
        <v>59</v>
      </c>
      <c r="BJ2" t="s">
        <v>58</v>
      </c>
      <c r="BK2" t="s">
        <v>57</v>
      </c>
      <c r="BL2" t="s">
        <v>56</v>
      </c>
      <c r="BM2" t="s">
        <v>55</v>
      </c>
      <c r="BN2" t="s">
        <v>89</v>
      </c>
      <c r="BP2" t="s">
        <v>29</v>
      </c>
      <c r="BQ2" t="s">
        <v>28</v>
      </c>
      <c r="BR2" t="s">
        <v>90</v>
      </c>
    </row>
    <row r="3" spans="1:70" x14ac:dyDescent="0.3">
      <c r="A3" t="s">
        <v>92</v>
      </c>
      <c r="B3">
        <v>700</v>
      </c>
      <c r="C3" t="s">
        <v>93</v>
      </c>
      <c r="D3">
        <v>2540000</v>
      </c>
      <c r="E3">
        <v>3870000</v>
      </c>
      <c r="F3">
        <v>416</v>
      </c>
      <c r="G3">
        <v>3200</v>
      </c>
      <c r="I3" t="s">
        <v>92</v>
      </c>
      <c r="J3">
        <v>800</v>
      </c>
      <c r="K3">
        <v>145000</v>
      </c>
      <c r="L3">
        <v>463000</v>
      </c>
      <c r="M3">
        <v>416</v>
      </c>
      <c r="N3">
        <v>765</v>
      </c>
      <c r="O3" s="6">
        <f>K3/D3</f>
        <v>5.7086614173228349E-2</v>
      </c>
      <c r="P3" s="6">
        <f>O3/O3</f>
        <v>1</v>
      </c>
      <c r="R3" s="5">
        <f>AVERAGE(P3,P21,P39,P57)</f>
        <v>1</v>
      </c>
      <c r="S3" s="5">
        <f>_xlfn.STDEV.P(P3,P21,P39,P57)</f>
        <v>0</v>
      </c>
      <c r="T3" s="6">
        <f>R3-1</f>
        <v>0</v>
      </c>
      <c r="Z3" t="s">
        <v>94</v>
      </c>
      <c r="AA3">
        <v>700</v>
      </c>
      <c r="AB3" t="s">
        <v>93</v>
      </c>
      <c r="AC3">
        <v>3550000</v>
      </c>
      <c r="AD3">
        <v>6150000</v>
      </c>
      <c r="AE3">
        <v>504</v>
      </c>
      <c r="AF3">
        <v>5160</v>
      </c>
      <c r="AH3" t="s">
        <v>94</v>
      </c>
      <c r="AI3">
        <v>800</v>
      </c>
      <c r="AJ3">
        <v>110000</v>
      </c>
      <c r="AK3">
        <v>192000</v>
      </c>
      <c r="AL3">
        <v>504</v>
      </c>
      <c r="AM3">
        <v>164</v>
      </c>
      <c r="AN3" s="6">
        <f>AJ3/AC3</f>
        <v>3.0985915492957747E-2</v>
      </c>
      <c r="AO3" s="6">
        <f>AN3/AN3</f>
        <v>1</v>
      </c>
      <c r="AQ3" s="5">
        <f>AVERAGE(AO3,AO21,AO39,AO57,AO75,AO93)</f>
        <v>1</v>
      </c>
      <c r="AR3" s="5">
        <f>_xlfn.STDEV.P(AO3,AO21,AO39,AO57,AO75,AO93)</f>
        <v>0</v>
      </c>
      <c r="AS3" s="6">
        <f>AQ3-1</f>
        <v>0</v>
      </c>
      <c r="AY3" t="s">
        <v>95</v>
      </c>
      <c r="AZ3">
        <v>700</v>
      </c>
      <c r="BA3" t="s">
        <v>93</v>
      </c>
      <c r="BB3">
        <v>6760000</v>
      </c>
      <c r="BC3">
        <v>7610000</v>
      </c>
      <c r="BD3">
        <v>594</v>
      </c>
      <c r="BE3">
        <v>1430</v>
      </c>
      <c r="BG3" t="s">
        <v>95</v>
      </c>
      <c r="BH3">
        <v>800</v>
      </c>
      <c r="BI3">
        <v>1650000</v>
      </c>
      <c r="BJ3">
        <v>1900000</v>
      </c>
      <c r="BK3">
        <v>594</v>
      </c>
      <c r="BL3">
        <v>431</v>
      </c>
      <c r="BM3" s="6">
        <f>BI3/BB3</f>
        <v>0.24408284023668639</v>
      </c>
      <c r="BN3" s="6">
        <f>BM3/BM3</f>
        <v>1</v>
      </c>
      <c r="BP3" s="5">
        <f>AVERAGE(BN3,BN21,BN39,BN57)</f>
        <v>1</v>
      </c>
      <c r="BQ3" s="5">
        <f>_xlfn.STDEV.P(BN3,BN21,BN39,BN57)</f>
        <v>0</v>
      </c>
      <c r="BR3" s="6">
        <f>BP3-1</f>
        <v>0</v>
      </c>
    </row>
    <row r="4" spans="1:70" x14ac:dyDescent="0.3">
      <c r="A4" t="s">
        <v>92</v>
      </c>
      <c r="B4">
        <v>700</v>
      </c>
      <c r="C4" t="s">
        <v>96</v>
      </c>
      <c r="D4">
        <v>3090000</v>
      </c>
      <c r="E4">
        <v>4790000</v>
      </c>
      <c r="F4">
        <v>468</v>
      </c>
      <c r="G4">
        <v>3620</v>
      </c>
      <c r="I4" t="s">
        <v>92</v>
      </c>
      <c r="J4">
        <v>800</v>
      </c>
      <c r="K4">
        <v>197000</v>
      </c>
      <c r="L4">
        <v>661000</v>
      </c>
      <c r="M4">
        <v>468</v>
      </c>
      <c r="N4">
        <v>990</v>
      </c>
      <c r="O4" s="6">
        <f t="shared" ref="O4:O17" si="0">K4/D4</f>
        <v>6.3754045307443372E-2</v>
      </c>
      <c r="P4" s="6">
        <f>O4/O3</f>
        <v>1.1167950005579734</v>
      </c>
      <c r="Q4" s="6"/>
      <c r="R4" s="5">
        <f>AVERAGE(P4,P22,P40,P58)</f>
        <v>1.4520359476740454</v>
      </c>
      <c r="S4" s="5">
        <f>_xlfn.STDEV.P(P4,P22,P40,P58)</f>
        <v>0.19773427736273302</v>
      </c>
      <c r="T4" s="6">
        <f>R4-1</f>
        <v>0.45203594767404542</v>
      </c>
      <c r="Z4" t="s">
        <v>94</v>
      </c>
      <c r="AA4">
        <v>700</v>
      </c>
      <c r="AB4" t="s">
        <v>96</v>
      </c>
      <c r="AC4">
        <v>2730000</v>
      </c>
      <c r="AD4">
        <v>5170000</v>
      </c>
      <c r="AE4">
        <v>400</v>
      </c>
      <c r="AF4">
        <v>6100</v>
      </c>
      <c r="AH4" t="s">
        <v>94</v>
      </c>
      <c r="AI4">
        <v>800</v>
      </c>
      <c r="AJ4">
        <v>129000</v>
      </c>
      <c r="AK4">
        <v>208000</v>
      </c>
      <c r="AL4">
        <v>400</v>
      </c>
      <c r="AM4">
        <v>197</v>
      </c>
      <c r="AN4" s="6">
        <f t="shared" ref="AN4:AN17" si="1">AJ4/AC4</f>
        <v>4.7252747252747251E-2</v>
      </c>
      <c r="AO4" s="6">
        <f>AN4/AN3</f>
        <v>1.5249750249750249</v>
      </c>
      <c r="AQ4" s="5">
        <f t="shared" ref="AQ4:AQ17" si="2">AVERAGE(AO4,AO22,AO40,AO58,AO76,AO94)</f>
        <v>1.4141155507456868</v>
      </c>
      <c r="AR4" s="5">
        <f t="shared" ref="AR4:AR17" si="3">_xlfn.STDEV.P(AO4,AO22,AO40,AO58,AO76,AO94)</f>
        <v>0.20627212956215515</v>
      </c>
      <c r="AS4" s="6">
        <f>AQ4-1</f>
        <v>0.41411555074568684</v>
      </c>
      <c r="AY4" t="s">
        <v>95</v>
      </c>
      <c r="AZ4">
        <v>700</v>
      </c>
      <c r="BA4" t="s">
        <v>96</v>
      </c>
      <c r="BB4">
        <v>5720000</v>
      </c>
      <c r="BC4">
        <v>6770000</v>
      </c>
      <c r="BD4">
        <v>486</v>
      </c>
      <c r="BE4">
        <v>2180</v>
      </c>
      <c r="BG4" t="s">
        <v>95</v>
      </c>
      <c r="BH4">
        <v>800</v>
      </c>
      <c r="BI4">
        <v>1690000</v>
      </c>
      <c r="BJ4">
        <v>1980000</v>
      </c>
      <c r="BK4">
        <v>486</v>
      </c>
      <c r="BL4">
        <v>599</v>
      </c>
      <c r="BM4" s="6">
        <f t="shared" ref="BM4:BM17" si="4">BI4/BB4</f>
        <v>0.29545454545454547</v>
      </c>
      <c r="BN4" s="6">
        <f>BM4/BM3</f>
        <v>1.2104683195592287</v>
      </c>
      <c r="BP4" s="5">
        <f>AVERAGE(BN4,BN22,BN40,BN58)</f>
        <v>1.2052961821987591</v>
      </c>
      <c r="BQ4" s="5">
        <f>_xlfn.STDEV.P(BN4,BN22,BN40,BN58)</f>
        <v>0.13617600618764478</v>
      </c>
      <c r="BR4" s="6">
        <f>BP4-1</f>
        <v>0.20529618219875911</v>
      </c>
    </row>
    <row r="5" spans="1:70" x14ac:dyDescent="0.3">
      <c r="A5" t="s">
        <v>92</v>
      </c>
      <c r="B5">
        <v>700</v>
      </c>
      <c r="C5" t="s">
        <v>97</v>
      </c>
      <c r="D5">
        <v>2880000</v>
      </c>
      <c r="E5">
        <v>4410000</v>
      </c>
      <c r="F5">
        <v>459</v>
      </c>
      <c r="G5">
        <v>3350</v>
      </c>
      <c r="I5" t="s">
        <v>92</v>
      </c>
      <c r="J5">
        <v>800</v>
      </c>
      <c r="K5">
        <v>193000</v>
      </c>
      <c r="L5">
        <v>632000</v>
      </c>
      <c r="M5">
        <v>459</v>
      </c>
      <c r="N5">
        <v>957</v>
      </c>
      <c r="O5" s="6">
        <f t="shared" si="0"/>
        <v>6.7013888888888887E-2</v>
      </c>
      <c r="P5" s="6">
        <f>O5/O3</f>
        <v>1.17389846743295</v>
      </c>
      <c r="Q5" s="6"/>
      <c r="R5" s="5">
        <f t="shared" ref="R5:R9" si="5">AVERAGE(P5,P23,P41,P59)</f>
        <v>1.4943086210149854</v>
      </c>
      <c r="S5" s="5">
        <f>_xlfn.STDEV.P(P5,P23,P41,P59)</f>
        <v>0.36099510604705715</v>
      </c>
      <c r="T5" s="6">
        <f t="shared" ref="T5:T7" si="6">R5-1</f>
        <v>0.49430862101498541</v>
      </c>
      <c r="Z5" t="s">
        <v>94</v>
      </c>
      <c r="AA5">
        <v>700</v>
      </c>
      <c r="AB5" t="s">
        <v>97</v>
      </c>
      <c r="AC5">
        <v>2650000</v>
      </c>
      <c r="AD5">
        <v>4950000</v>
      </c>
      <c r="AE5">
        <v>416</v>
      </c>
      <c r="AF5">
        <v>5530</v>
      </c>
      <c r="AH5" t="s">
        <v>94</v>
      </c>
      <c r="AI5">
        <v>800</v>
      </c>
      <c r="AJ5">
        <v>124000</v>
      </c>
      <c r="AK5">
        <v>206000</v>
      </c>
      <c r="AL5">
        <v>416</v>
      </c>
      <c r="AM5">
        <v>196</v>
      </c>
      <c r="AN5" s="6">
        <f t="shared" si="1"/>
        <v>4.679245283018868E-2</v>
      </c>
      <c r="AO5" s="6">
        <f>AN5/AN3</f>
        <v>1.5101200686106346</v>
      </c>
      <c r="AQ5" s="5">
        <f t="shared" si="2"/>
        <v>1.5825617078806975</v>
      </c>
      <c r="AR5" s="5">
        <f t="shared" si="3"/>
        <v>0.58248831100373499</v>
      </c>
      <c r="AS5" s="6">
        <f t="shared" ref="AS5:AS7" si="7">AQ5-1</f>
        <v>0.5825617078806975</v>
      </c>
      <c r="AY5" t="s">
        <v>95</v>
      </c>
      <c r="AZ5">
        <v>700</v>
      </c>
      <c r="BA5" t="s">
        <v>97</v>
      </c>
      <c r="BB5">
        <v>5380000</v>
      </c>
      <c r="BC5">
        <v>6500000</v>
      </c>
      <c r="BD5">
        <v>532</v>
      </c>
      <c r="BE5">
        <v>2110</v>
      </c>
      <c r="BG5" t="s">
        <v>95</v>
      </c>
      <c r="BH5">
        <v>800</v>
      </c>
      <c r="BI5">
        <v>1540000</v>
      </c>
      <c r="BJ5">
        <v>1860000</v>
      </c>
      <c r="BK5">
        <v>532</v>
      </c>
      <c r="BL5">
        <v>600</v>
      </c>
      <c r="BM5" s="6">
        <f t="shared" si="4"/>
        <v>0.28624535315985128</v>
      </c>
      <c r="BN5" s="6">
        <f>BM5/BM3</f>
        <v>1.1727385377942998</v>
      </c>
      <c r="BP5" s="5">
        <f t="shared" ref="BP5:BP17" si="8">AVERAGE(BN5,BN23,BN41,BN59)</f>
        <v>1.4610344202607279</v>
      </c>
      <c r="BQ5" s="5">
        <f t="shared" ref="BQ5:BQ17" si="9">_xlfn.STDEV.P(BN5,BN23,BN41,BN59)</f>
        <v>0.39182844257710753</v>
      </c>
      <c r="BR5" s="6">
        <f t="shared" ref="BR5:BR7" si="10">BP5-1</f>
        <v>0.46103442026072794</v>
      </c>
    </row>
    <row r="6" spans="1:70" x14ac:dyDescent="0.3">
      <c r="A6" t="s">
        <v>92</v>
      </c>
      <c r="B6">
        <v>700</v>
      </c>
      <c r="C6" t="s">
        <v>98</v>
      </c>
      <c r="D6">
        <v>2610000</v>
      </c>
      <c r="E6">
        <v>3930000</v>
      </c>
      <c r="F6">
        <v>416</v>
      </c>
      <c r="G6">
        <v>3180</v>
      </c>
      <c r="I6" t="s">
        <v>92</v>
      </c>
      <c r="J6">
        <v>800</v>
      </c>
      <c r="K6">
        <v>158000</v>
      </c>
      <c r="L6">
        <v>567000</v>
      </c>
      <c r="M6">
        <v>416</v>
      </c>
      <c r="N6">
        <v>984</v>
      </c>
      <c r="O6" s="6">
        <f t="shared" si="0"/>
        <v>6.0536398467432952E-2</v>
      </c>
      <c r="P6" s="6">
        <f>O6/O3</f>
        <v>1.0604307041881358</v>
      </c>
      <c r="Q6" s="6"/>
      <c r="R6" s="5">
        <f t="shared" si="5"/>
        <v>1.3654321120258928</v>
      </c>
      <c r="S6" s="5">
        <f t="shared" ref="S6" si="11">_xlfn.STDEV.P(P6,P24,P42,P60)</f>
        <v>0.20807518149713627</v>
      </c>
      <c r="T6" s="6">
        <f t="shared" si="6"/>
        <v>0.36543211202589276</v>
      </c>
      <c r="Z6" t="s">
        <v>94</v>
      </c>
      <c r="AA6">
        <v>700</v>
      </c>
      <c r="AB6" t="s">
        <v>98</v>
      </c>
      <c r="AC6">
        <v>2970000</v>
      </c>
      <c r="AD6">
        <v>5430000</v>
      </c>
      <c r="AE6">
        <v>459</v>
      </c>
      <c r="AF6">
        <v>5370</v>
      </c>
      <c r="AH6" t="s">
        <v>94</v>
      </c>
      <c r="AI6">
        <v>800</v>
      </c>
      <c r="AJ6">
        <v>124000</v>
      </c>
      <c r="AK6">
        <v>213000</v>
      </c>
      <c r="AL6">
        <v>459</v>
      </c>
      <c r="AM6">
        <v>193</v>
      </c>
      <c r="AN6" s="6">
        <f t="shared" si="1"/>
        <v>4.1750841750841754E-2</v>
      </c>
      <c r="AO6" s="6">
        <f>AN6/AN3</f>
        <v>1.3474135292317111</v>
      </c>
      <c r="AQ6" s="5">
        <f t="shared" si="2"/>
        <v>1.4565310881918425</v>
      </c>
      <c r="AR6" s="5">
        <f t="shared" si="3"/>
        <v>0.37954021314813979</v>
      </c>
      <c r="AS6" s="6">
        <f t="shared" si="7"/>
        <v>0.45653108819184252</v>
      </c>
      <c r="AY6" t="s">
        <v>95</v>
      </c>
      <c r="AZ6">
        <v>700</v>
      </c>
      <c r="BA6" t="s">
        <v>98</v>
      </c>
      <c r="BB6">
        <v>5370000</v>
      </c>
      <c r="BC6">
        <v>6110000</v>
      </c>
      <c r="BD6">
        <v>567</v>
      </c>
      <c r="BE6">
        <v>1300</v>
      </c>
      <c r="BG6" t="s">
        <v>95</v>
      </c>
      <c r="BH6">
        <v>800</v>
      </c>
      <c r="BI6">
        <v>1580000</v>
      </c>
      <c r="BJ6">
        <v>1830000</v>
      </c>
      <c r="BK6">
        <v>567</v>
      </c>
      <c r="BL6">
        <v>442</v>
      </c>
      <c r="BM6" s="6">
        <f t="shared" si="4"/>
        <v>0.29422718808193671</v>
      </c>
      <c r="BN6" s="6">
        <f>BM6/BM3</f>
        <v>1.2054398735962983</v>
      </c>
      <c r="BP6" s="5">
        <f t="shared" si="8"/>
        <v>1.3458017668531146</v>
      </c>
      <c r="BQ6" s="5">
        <f t="shared" si="9"/>
        <v>0.23849117029285574</v>
      </c>
      <c r="BR6" s="6">
        <f t="shared" si="10"/>
        <v>0.34580176685311459</v>
      </c>
    </row>
    <row r="7" spans="1:70" x14ac:dyDescent="0.3">
      <c r="A7" t="s">
        <v>92</v>
      </c>
      <c r="B7">
        <v>700</v>
      </c>
      <c r="C7" t="s">
        <v>99</v>
      </c>
      <c r="D7">
        <v>3290000</v>
      </c>
      <c r="E7">
        <v>4900000</v>
      </c>
      <c r="F7">
        <v>468</v>
      </c>
      <c r="G7">
        <v>3440</v>
      </c>
      <c r="I7" t="s">
        <v>92</v>
      </c>
      <c r="J7">
        <v>800</v>
      </c>
      <c r="K7">
        <v>241000</v>
      </c>
      <c r="L7">
        <v>737000</v>
      </c>
      <c r="M7">
        <v>468</v>
      </c>
      <c r="N7">
        <v>1060</v>
      </c>
      <c r="O7" s="6">
        <f t="shared" si="0"/>
        <v>7.3252279635258363E-2</v>
      </c>
      <c r="P7" s="6">
        <f>O7/O3</f>
        <v>1.2831778639555602</v>
      </c>
      <c r="Q7" s="6"/>
      <c r="R7" s="5">
        <f t="shared" si="5"/>
        <v>1.3864417002601948</v>
      </c>
      <c r="S7" s="5">
        <f>_xlfn.STDEV.P(P7,P25,P43,P61)</f>
        <v>9.4741325291281431E-2</v>
      </c>
      <c r="T7" s="6">
        <f t="shared" si="6"/>
        <v>0.38644170026019475</v>
      </c>
      <c r="Z7" t="s">
        <v>94</v>
      </c>
      <c r="AA7">
        <v>700</v>
      </c>
      <c r="AB7" t="s">
        <v>99</v>
      </c>
      <c r="AC7">
        <v>2150000</v>
      </c>
      <c r="AD7">
        <v>4760000</v>
      </c>
      <c r="AE7">
        <v>336</v>
      </c>
      <c r="AF7">
        <v>7770</v>
      </c>
      <c r="AH7" s="6" t="s">
        <v>94</v>
      </c>
      <c r="AI7">
        <v>800</v>
      </c>
      <c r="AJ7">
        <v>199000</v>
      </c>
      <c r="AK7">
        <v>289000</v>
      </c>
      <c r="AL7">
        <v>336</v>
      </c>
      <c r="AM7">
        <v>269</v>
      </c>
      <c r="AN7" s="6">
        <f t="shared" si="1"/>
        <v>9.2558139534883718E-2</v>
      </c>
      <c r="AO7" s="6">
        <f>AN7/AN3</f>
        <v>2.9871035940803381</v>
      </c>
      <c r="AQ7" s="5">
        <f t="shared" si="2"/>
        <v>2.2083009041160611</v>
      </c>
      <c r="AR7" s="5">
        <f t="shared" si="3"/>
        <v>0.83758061416407292</v>
      </c>
      <c r="AS7" s="6">
        <f t="shared" si="7"/>
        <v>1.2083009041160611</v>
      </c>
      <c r="AY7" t="s">
        <v>95</v>
      </c>
      <c r="AZ7">
        <v>700</v>
      </c>
      <c r="BA7" t="s">
        <v>99</v>
      </c>
      <c r="BB7">
        <v>5100000</v>
      </c>
      <c r="BC7">
        <v>5860000</v>
      </c>
      <c r="BD7">
        <v>588</v>
      </c>
      <c r="BE7">
        <v>1300</v>
      </c>
      <c r="BG7" t="s">
        <v>95</v>
      </c>
      <c r="BH7">
        <v>800</v>
      </c>
      <c r="BI7">
        <v>2210000</v>
      </c>
      <c r="BJ7">
        <v>2500000</v>
      </c>
      <c r="BK7">
        <v>588</v>
      </c>
      <c r="BL7">
        <v>487</v>
      </c>
      <c r="BM7" s="6">
        <f t="shared" si="4"/>
        <v>0.43333333333333335</v>
      </c>
      <c r="BN7" s="6">
        <f>BM7/BM3</f>
        <v>1.7753535353535355</v>
      </c>
      <c r="BP7" s="5">
        <f t="shared" si="8"/>
        <v>1.9403554223102608</v>
      </c>
      <c r="BQ7" s="5">
        <f t="shared" si="9"/>
        <v>0.51641875975710416</v>
      </c>
      <c r="BR7" s="6">
        <f t="shared" si="10"/>
        <v>0.94035542231026081</v>
      </c>
    </row>
    <row r="8" spans="1:70" x14ac:dyDescent="0.3">
      <c r="A8" t="s">
        <v>92</v>
      </c>
      <c r="B8">
        <v>700</v>
      </c>
      <c r="C8" t="s">
        <v>100</v>
      </c>
      <c r="D8">
        <v>2930000</v>
      </c>
      <c r="E8">
        <v>4410000</v>
      </c>
      <c r="F8">
        <v>432</v>
      </c>
      <c r="G8">
        <v>3410</v>
      </c>
      <c r="I8" t="s">
        <v>92</v>
      </c>
      <c r="J8">
        <v>800</v>
      </c>
      <c r="K8">
        <v>159000</v>
      </c>
      <c r="L8">
        <v>563000</v>
      </c>
      <c r="M8">
        <v>432</v>
      </c>
      <c r="N8">
        <v>935</v>
      </c>
      <c r="O8" s="6">
        <f t="shared" si="0"/>
        <v>5.426621160409556E-2</v>
      </c>
      <c r="P8" s="6">
        <f>O8/O8</f>
        <v>1</v>
      </c>
      <c r="R8" s="5">
        <f t="shared" si="5"/>
        <v>1</v>
      </c>
      <c r="S8" s="5">
        <f t="shared" ref="S8:S12" si="12">_xlfn.STDEV.P(P8,P26,P44,P62)</f>
        <v>0</v>
      </c>
      <c r="T8" s="6">
        <f>R8-1</f>
        <v>0</v>
      </c>
      <c r="Z8" t="s">
        <v>94</v>
      </c>
      <c r="AA8">
        <v>700</v>
      </c>
      <c r="AB8" t="s">
        <v>100</v>
      </c>
      <c r="AC8">
        <v>3460000</v>
      </c>
      <c r="AD8">
        <v>6130000</v>
      </c>
      <c r="AE8">
        <v>504</v>
      </c>
      <c r="AF8">
        <v>5290</v>
      </c>
      <c r="AH8" s="6" t="s">
        <v>94</v>
      </c>
      <c r="AI8">
        <v>800</v>
      </c>
      <c r="AJ8">
        <v>99100</v>
      </c>
      <c r="AK8">
        <v>192000</v>
      </c>
      <c r="AL8">
        <v>504</v>
      </c>
      <c r="AM8">
        <v>184</v>
      </c>
      <c r="AN8" s="6">
        <f t="shared" si="1"/>
        <v>2.8641618497109826E-2</v>
      </c>
      <c r="AO8" s="6">
        <f>AN8/AN8</f>
        <v>1</v>
      </c>
      <c r="AQ8" s="5">
        <f t="shared" si="2"/>
        <v>1</v>
      </c>
      <c r="AR8" s="5">
        <f t="shared" si="3"/>
        <v>0</v>
      </c>
      <c r="AS8" s="6">
        <f>AQ8-1</f>
        <v>0</v>
      </c>
      <c r="AY8" t="s">
        <v>95</v>
      </c>
      <c r="AZ8">
        <v>700</v>
      </c>
      <c r="BA8" t="s">
        <v>100</v>
      </c>
      <c r="BB8">
        <v>5150000</v>
      </c>
      <c r="BC8">
        <v>6110000</v>
      </c>
      <c r="BD8">
        <v>638</v>
      </c>
      <c r="BE8">
        <v>1490</v>
      </c>
      <c r="BG8" t="s">
        <v>95</v>
      </c>
      <c r="BH8">
        <v>800</v>
      </c>
      <c r="BI8">
        <v>1120000</v>
      </c>
      <c r="BJ8">
        <v>1390000</v>
      </c>
      <c r="BK8">
        <v>638</v>
      </c>
      <c r="BL8">
        <v>420</v>
      </c>
      <c r="BM8" s="6">
        <f t="shared" si="4"/>
        <v>0.2174757281553398</v>
      </c>
      <c r="BN8" s="6">
        <f>BM8/BM8</f>
        <v>1</v>
      </c>
      <c r="BP8" s="5">
        <f t="shared" si="8"/>
        <v>1</v>
      </c>
      <c r="BQ8" s="5">
        <f t="shared" si="9"/>
        <v>0</v>
      </c>
      <c r="BR8" s="6">
        <f>BP8-1</f>
        <v>0</v>
      </c>
    </row>
    <row r="9" spans="1:70" x14ac:dyDescent="0.3">
      <c r="A9" t="s">
        <v>92</v>
      </c>
      <c r="B9">
        <v>700</v>
      </c>
      <c r="C9" t="s">
        <v>101</v>
      </c>
      <c r="D9">
        <v>3090000</v>
      </c>
      <c r="E9">
        <v>4630000</v>
      </c>
      <c r="F9">
        <v>442</v>
      </c>
      <c r="G9">
        <v>3470</v>
      </c>
      <c r="I9" t="s">
        <v>92</v>
      </c>
      <c r="J9">
        <v>800</v>
      </c>
      <c r="K9">
        <v>204000</v>
      </c>
      <c r="L9">
        <v>612000</v>
      </c>
      <c r="M9">
        <v>442</v>
      </c>
      <c r="N9">
        <v>923</v>
      </c>
      <c r="O9" s="6">
        <f t="shared" si="0"/>
        <v>6.6019417475728162E-2</v>
      </c>
      <c r="P9" s="6">
        <f>O9/O8</f>
        <v>1.2165842339866888</v>
      </c>
      <c r="Q9" s="6"/>
      <c r="R9" s="5">
        <f t="shared" si="5"/>
        <v>1.091627328503616</v>
      </c>
      <c r="S9" s="5">
        <f t="shared" si="12"/>
        <v>0.1432345887044118</v>
      </c>
      <c r="T9" s="6">
        <f>R9-1</f>
        <v>9.162732850361599E-2</v>
      </c>
      <c r="Z9" t="s">
        <v>94</v>
      </c>
      <c r="AA9">
        <v>700</v>
      </c>
      <c r="AB9" t="s">
        <v>101</v>
      </c>
      <c r="AC9">
        <v>2800000</v>
      </c>
      <c r="AD9">
        <v>5710000</v>
      </c>
      <c r="AE9">
        <v>486</v>
      </c>
      <c r="AF9">
        <v>5990</v>
      </c>
      <c r="AH9" t="s">
        <v>94</v>
      </c>
      <c r="AI9">
        <v>800</v>
      </c>
      <c r="AJ9">
        <v>86100</v>
      </c>
      <c r="AK9">
        <v>180000</v>
      </c>
      <c r="AL9">
        <v>486</v>
      </c>
      <c r="AM9">
        <v>193</v>
      </c>
      <c r="AN9" s="6">
        <f t="shared" si="1"/>
        <v>3.075E-2</v>
      </c>
      <c r="AO9" s="6">
        <f>AN9/AN8</f>
        <v>1.0736125126135216</v>
      </c>
      <c r="AQ9" s="5">
        <f t="shared" si="2"/>
        <v>0.90202427011584463</v>
      </c>
      <c r="AR9" s="5">
        <f t="shared" si="3"/>
        <v>0.44463699758488728</v>
      </c>
      <c r="AS9" s="6">
        <f>AQ9-1</f>
        <v>-9.7975729884155371E-2</v>
      </c>
      <c r="AY9" t="s">
        <v>95</v>
      </c>
      <c r="AZ9">
        <v>700</v>
      </c>
      <c r="BA9" t="s">
        <v>101</v>
      </c>
      <c r="BB9">
        <v>5280000</v>
      </c>
      <c r="BC9">
        <v>6330000</v>
      </c>
      <c r="BD9">
        <v>675</v>
      </c>
      <c r="BE9">
        <v>1570</v>
      </c>
      <c r="BG9" t="s">
        <v>95</v>
      </c>
      <c r="BH9">
        <v>800</v>
      </c>
      <c r="BI9">
        <v>1050000</v>
      </c>
      <c r="BJ9">
        <v>1360000</v>
      </c>
      <c r="BK9">
        <v>675</v>
      </c>
      <c r="BL9">
        <v>452</v>
      </c>
      <c r="BM9" s="6">
        <f t="shared" si="4"/>
        <v>0.19886363636363635</v>
      </c>
      <c r="BN9" s="6">
        <f>BM9/BM8</f>
        <v>0.91441761363636365</v>
      </c>
      <c r="BP9" s="5">
        <f t="shared" si="8"/>
        <v>0.93320013943771407</v>
      </c>
      <c r="BQ9" s="5">
        <f t="shared" si="9"/>
        <v>0.2434071778166578</v>
      </c>
      <c r="BR9" s="6">
        <f>BP9-1</f>
        <v>-6.6799860562285929E-2</v>
      </c>
    </row>
    <row r="10" spans="1:70" x14ac:dyDescent="0.3">
      <c r="A10" t="s">
        <v>92</v>
      </c>
      <c r="B10">
        <v>700</v>
      </c>
      <c r="C10" t="s">
        <v>102</v>
      </c>
      <c r="D10">
        <v>3120000</v>
      </c>
      <c r="E10">
        <v>4640000</v>
      </c>
      <c r="F10">
        <v>442</v>
      </c>
      <c r="G10">
        <v>3420</v>
      </c>
      <c r="I10" t="s">
        <v>92</v>
      </c>
      <c r="J10">
        <v>800</v>
      </c>
      <c r="K10">
        <v>180000</v>
      </c>
      <c r="L10">
        <v>591000</v>
      </c>
      <c r="M10">
        <v>442</v>
      </c>
      <c r="N10">
        <v>930</v>
      </c>
      <c r="O10" s="6">
        <f t="shared" si="0"/>
        <v>5.7692307692307696E-2</v>
      </c>
      <c r="P10" s="6">
        <f>O10/O8</f>
        <v>1.063134978229318</v>
      </c>
      <c r="Q10" s="6"/>
      <c r="R10" s="5">
        <f>AVERAGE(P10,P28,P46,P64)</f>
        <v>1.1169130674077952</v>
      </c>
      <c r="S10" s="5">
        <f t="shared" si="12"/>
        <v>0.10561891742138874</v>
      </c>
      <c r="T10" s="6">
        <f t="shared" ref="T10:T17" si="13">R10-1</f>
        <v>0.11691306740779517</v>
      </c>
      <c r="Z10" t="s">
        <v>94</v>
      </c>
      <c r="AA10">
        <v>700</v>
      </c>
      <c r="AB10" t="s">
        <v>102</v>
      </c>
      <c r="AC10">
        <v>3280000</v>
      </c>
      <c r="AD10">
        <v>6460000</v>
      </c>
      <c r="AE10">
        <v>551</v>
      </c>
      <c r="AF10">
        <v>5760</v>
      </c>
      <c r="AH10" s="6" t="s">
        <v>94</v>
      </c>
      <c r="AI10">
        <v>800</v>
      </c>
      <c r="AJ10">
        <v>97100</v>
      </c>
      <c r="AK10">
        <v>202000</v>
      </c>
      <c r="AL10">
        <v>551</v>
      </c>
      <c r="AM10">
        <v>191</v>
      </c>
      <c r="AN10" s="6">
        <f t="shared" si="1"/>
        <v>2.9603658536585364E-2</v>
      </c>
      <c r="AO10" s="6">
        <f>AN10/AN8</f>
        <v>1.0335888853338584</v>
      </c>
      <c r="AQ10" s="5">
        <f t="shared" si="2"/>
        <v>0.8783904147030327</v>
      </c>
      <c r="AR10" s="5">
        <f t="shared" si="3"/>
        <v>0.10928374267591373</v>
      </c>
      <c r="AS10" s="6">
        <f t="shared" ref="AS10:AS12" si="14">AQ10-1</f>
        <v>-0.1216095852969673</v>
      </c>
      <c r="AY10" t="s">
        <v>95</v>
      </c>
      <c r="AZ10">
        <v>700</v>
      </c>
      <c r="BA10" t="s">
        <v>102</v>
      </c>
      <c r="BB10">
        <v>5510000</v>
      </c>
      <c r="BC10">
        <v>6590000</v>
      </c>
      <c r="BD10">
        <v>621</v>
      </c>
      <c r="BE10">
        <v>1740</v>
      </c>
      <c r="BG10" t="s">
        <v>95</v>
      </c>
      <c r="BH10">
        <v>800</v>
      </c>
      <c r="BI10">
        <v>1100000</v>
      </c>
      <c r="BJ10">
        <v>1430000</v>
      </c>
      <c r="BK10">
        <v>621</v>
      </c>
      <c r="BL10">
        <v>528</v>
      </c>
      <c r="BM10" s="6">
        <f t="shared" si="4"/>
        <v>0.19963702359346641</v>
      </c>
      <c r="BN10" s="6">
        <f>BM10/BM8</f>
        <v>0.91797381384495713</v>
      </c>
      <c r="BP10" s="5">
        <f>AVERAGE(BN10,BN28,BN46,BN64)</f>
        <v>1.2337027868659753</v>
      </c>
      <c r="BQ10" s="5">
        <f t="shared" si="9"/>
        <v>0.3993632908998298</v>
      </c>
      <c r="BR10" s="6">
        <f t="shared" ref="BR10:BR12" si="15">BP10-1</f>
        <v>0.23370278686597534</v>
      </c>
    </row>
    <row r="11" spans="1:70" x14ac:dyDescent="0.3">
      <c r="A11" t="s">
        <v>92</v>
      </c>
      <c r="B11">
        <v>700</v>
      </c>
      <c r="C11" t="s">
        <v>103</v>
      </c>
      <c r="D11">
        <v>3280000</v>
      </c>
      <c r="E11">
        <v>4910000</v>
      </c>
      <c r="F11">
        <v>459</v>
      </c>
      <c r="G11">
        <v>3550</v>
      </c>
      <c r="I11" t="s">
        <v>92</v>
      </c>
      <c r="J11">
        <v>800</v>
      </c>
      <c r="K11">
        <v>187000</v>
      </c>
      <c r="L11">
        <v>675000</v>
      </c>
      <c r="M11">
        <v>459</v>
      </c>
      <c r="N11">
        <v>1060</v>
      </c>
      <c r="O11" s="6">
        <f t="shared" si="0"/>
        <v>5.7012195121951222E-2</v>
      </c>
      <c r="P11" s="6">
        <f>O11/O8</f>
        <v>1.0506020862095415</v>
      </c>
      <c r="Q11" s="6"/>
      <c r="R11" s="5">
        <f t="shared" ref="R11:R12" si="16">AVERAGE(P11,P29,P47,P65)</f>
        <v>1.0810486948198403</v>
      </c>
      <c r="S11" s="5">
        <f t="shared" si="12"/>
        <v>0.11787601563519789</v>
      </c>
      <c r="T11" s="6">
        <f t="shared" si="13"/>
        <v>8.1048694819840339E-2</v>
      </c>
      <c r="Z11" t="s">
        <v>94</v>
      </c>
      <c r="AA11">
        <v>700</v>
      </c>
      <c r="AB11" t="s">
        <v>103</v>
      </c>
      <c r="AC11">
        <v>2870000</v>
      </c>
      <c r="AD11">
        <v>6080000</v>
      </c>
      <c r="AE11">
        <v>513</v>
      </c>
      <c r="AF11">
        <v>6260</v>
      </c>
      <c r="AH11" s="6" t="s">
        <v>94</v>
      </c>
      <c r="AI11">
        <v>800</v>
      </c>
      <c r="AJ11">
        <v>101000</v>
      </c>
      <c r="AK11">
        <v>229000</v>
      </c>
      <c r="AL11">
        <v>513</v>
      </c>
      <c r="AM11">
        <v>249</v>
      </c>
      <c r="AN11" s="6">
        <f t="shared" si="1"/>
        <v>3.519163763066202E-2</v>
      </c>
      <c r="AO11" s="6">
        <f>AN11/AN8</f>
        <v>1.2286888617768981</v>
      </c>
      <c r="AQ11" s="5">
        <f t="shared" si="2"/>
        <v>1.0407761016083037</v>
      </c>
      <c r="AR11" s="5">
        <f t="shared" si="3"/>
        <v>0.139484630493593</v>
      </c>
      <c r="AS11" s="6">
        <f t="shared" si="14"/>
        <v>4.0776101608303694E-2</v>
      </c>
      <c r="AY11" t="s">
        <v>95</v>
      </c>
      <c r="AZ11">
        <v>700</v>
      </c>
      <c r="BA11" t="s">
        <v>103</v>
      </c>
      <c r="BB11">
        <v>5290000</v>
      </c>
      <c r="BC11">
        <v>6610000</v>
      </c>
      <c r="BD11">
        <v>648</v>
      </c>
      <c r="BE11">
        <v>2040</v>
      </c>
      <c r="BG11" t="s">
        <v>95</v>
      </c>
      <c r="BH11">
        <v>800</v>
      </c>
      <c r="BI11">
        <v>1130000</v>
      </c>
      <c r="BJ11">
        <v>1470000</v>
      </c>
      <c r="BK11">
        <v>648</v>
      </c>
      <c r="BL11">
        <v>528</v>
      </c>
      <c r="BM11" s="6">
        <f t="shared" si="4"/>
        <v>0.21361058601134217</v>
      </c>
      <c r="BN11" s="6">
        <f>BM11/BM8</f>
        <v>0.98222724817715368</v>
      </c>
      <c r="BP11" s="5">
        <f t="shared" si="8"/>
        <v>1.0206374865821837</v>
      </c>
      <c r="BQ11" s="5">
        <f t="shared" si="9"/>
        <v>0.21455549512250099</v>
      </c>
      <c r="BR11" s="6">
        <f t="shared" si="15"/>
        <v>2.0637486582183673E-2</v>
      </c>
    </row>
    <row r="12" spans="1:70" x14ac:dyDescent="0.3">
      <c r="A12" t="s">
        <v>92</v>
      </c>
      <c r="B12">
        <v>700</v>
      </c>
      <c r="C12" t="s">
        <v>104</v>
      </c>
      <c r="D12">
        <v>3030000</v>
      </c>
      <c r="E12">
        <v>4450000</v>
      </c>
      <c r="F12">
        <v>432</v>
      </c>
      <c r="G12">
        <v>3280</v>
      </c>
      <c r="I12" t="s">
        <v>92</v>
      </c>
      <c r="J12">
        <v>800</v>
      </c>
      <c r="K12">
        <v>198000</v>
      </c>
      <c r="L12">
        <v>633000</v>
      </c>
      <c r="M12">
        <v>432</v>
      </c>
      <c r="N12">
        <v>1010</v>
      </c>
      <c r="O12" s="6">
        <f t="shared" si="0"/>
        <v>6.5346534653465349E-2</v>
      </c>
      <c r="P12" s="6">
        <f>O12/O8</f>
        <v>1.2041845694003364</v>
      </c>
      <c r="Q12" s="6"/>
      <c r="R12" s="5">
        <f t="shared" si="16"/>
        <v>1.2071413790163228</v>
      </c>
      <c r="S12" s="5">
        <f t="shared" si="12"/>
        <v>0.28065039868155134</v>
      </c>
      <c r="T12" s="6">
        <f t="shared" si="13"/>
        <v>0.20714137901632279</v>
      </c>
      <c r="Z12" t="s">
        <v>94</v>
      </c>
      <c r="AA12">
        <v>700</v>
      </c>
      <c r="AB12" t="s">
        <v>104</v>
      </c>
      <c r="AC12">
        <v>2510000</v>
      </c>
      <c r="AD12">
        <v>5230000</v>
      </c>
      <c r="AE12">
        <v>442</v>
      </c>
      <c r="AF12">
        <v>6160</v>
      </c>
      <c r="AH12" t="s">
        <v>94</v>
      </c>
      <c r="AI12">
        <v>800</v>
      </c>
      <c r="AJ12">
        <v>82900</v>
      </c>
      <c r="AK12">
        <v>214000</v>
      </c>
      <c r="AL12">
        <v>442</v>
      </c>
      <c r="AM12">
        <v>296</v>
      </c>
      <c r="AN12" s="6">
        <f t="shared" si="1"/>
        <v>3.302788844621514E-2</v>
      </c>
      <c r="AO12" s="6">
        <f>AN12/AN8</f>
        <v>1.1531432293027688</v>
      </c>
      <c r="AQ12" s="5">
        <f t="shared" si="2"/>
        <v>1.096310173652979</v>
      </c>
      <c r="AR12" s="5">
        <f t="shared" si="3"/>
        <v>0.42093153645611053</v>
      </c>
      <c r="AS12" s="6">
        <f t="shared" si="14"/>
        <v>9.6310173652979003E-2</v>
      </c>
      <c r="AY12" t="s">
        <v>95</v>
      </c>
      <c r="AZ12">
        <v>700</v>
      </c>
      <c r="BA12" t="s">
        <v>104</v>
      </c>
      <c r="BB12">
        <v>4890000</v>
      </c>
      <c r="BC12">
        <v>6030000</v>
      </c>
      <c r="BD12">
        <v>667</v>
      </c>
      <c r="BE12">
        <v>1700</v>
      </c>
      <c r="BG12" t="s">
        <v>95</v>
      </c>
      <c r="BH12">
        <v>800</v>
      </c>
      <c r="BI12">
        <v>1210000</v>
      </c>
      <c r="BJ12">
        <v>1560000</v>
      </c>
      <c r="BK12">
        <v>667</v>
      </c>
      <c r="BL12">
        <v>520</v>
      </c>
      <c r="BM12" s="6">
        <f t="shared" si="4"/>
        <v>0.2474437627811861</v>
      </c>
      <c r="BN12" s="6">
        <f>BM12/BM8</f>
        <v>1.1377994449313469</v>
      </c>
      <c r="BP12" s="5">
        <f t="shared" si="8"/>
        <v>0.77627014079234125</v>
      </c>
      <c r="BQ12" s="5">
        <f t="shared" si="9"/>
        <v>0.35117026149889397</v>
      </c>
      <c r="BR12" s="6">
        <f t="shared" si="15"/>
        <v>-0.22372985920765875</v>
      </c>
    </row>
    <row r="13" spans="1:70" x14ac:dyDescent="0.3">
      <c r="A13" t="s">
        <v>92</v>
      </c>
      <c r="B13">
        <v>700</v>
      </c>
      <c r="C13" t="s">
        <v>105</v>
      </c>
      <c r="D13">
        <v>3150000</v>
      </c>
      <c r="E13">
        <v>4680000</v>
      </c>
      <c r="F13">
        <v>468</v>
      </c>
      <c r="G13">
        <v>3280</v>
      </c>
      <c r="I13" t="s">
        <v>92</v>
      </c>
      <c r="J13">
        <v>800</v>
      </c>
      <c r="K13">
        <v>2030000</v>
      </c>
      <c r="L13">
        <v>2510000</v>
      </c>
      <c r="M13">
        <v>468</v>
      </c>
      <c r="N13">
        <v>1030</v>
      </c>
      <c r="O13" s="6">
        <f t="shared" si="0"/>
        <v>0.64444444444444449</v>
      </c>
      <c r="P13" s="6">
        <f>O13/O13</f>
        <v>1</v>
      </c>
      <c r="R13" s="5">
        <f>AVERAGE(P13,P31,P49,P67,P75,P82)</f>
        <v>1</v>
      </c>
      <c r="S13" s="5">
        <f>_xlfn.STDEV.P(P13,P31,P49,P67,P75,P82)</f>
        <v>0</v>
      </c>
      <c r="T13" s="6">
        <f t="shared" si="13"/>
        <v>0</v>
      </c>
      <c r="Z13" t="s">
        <v>94</v>
      </c>
      <c r="AA13">
        <v>700</v>
      </c>
      <c r="AB13" t="s">
        <v>105</v>
      </c>
      <c r="AC13">
        <v>2560000</v>
      </c>
      <c r="AD13">
        <v>5360000</v>
      </c>
      <c r="AE13">
        <v>432</v>
      </c>
      <c r="AF13">
        <v>6480</v>
      </c>
      <c r="AH13" s="6" t="s">
        <v>94</v>
      </c>
      <c r="AI13">
        <v>800</v>
      </c>
      <c r="AJ13">
        <v>3230000</v>
      </c>
      <c r="AK13">
        <v>3710000</v>
      </c>
      <c r="AL13">
        <v>432</v>
      </c>
      <c r="AM13">
        <v>1090</v>
      </c>
      <c r="AN13" s="6">
        <f t="shared" si="1"/>
        <v>1.26171875</v>
      </c>
      <c r="AO13" s="6">
        <f>AN13/AN13</f>
        <v>1</v>
      </c>
      <c r="AQ13" s="5">
        <f t="shared" si="2"/>
        <v>1</v>
      </c>
      <c r="AR13" s="5">
        <f t="shared" si="3"/>
        <v>0</v>
      </c>
      <c r="AY13" t="s">
        <v>95</v>
      </c>
      <c r="AZ13">
        <v>700</v>
      </c>
      <c r="BA13" t="s">
        <v>105</v>
      </c>
      <c r="BB13">
        <v>4980000</v>
      </c>
      <c r="BC13">
        <v>5820000</v>
      </c>
      <c r="BD13">
        <v>650</v>
      </c>
      <c r="BE13">
        <v>1290</v>
      </c>
      <c r="BG13" t="s">
        <v>95</v>
      </c>
      <c r="BH13">
        <v>800</v>
      </c>
      <c r="BI13">
        <v>7510000</v>
      </c>
      <c r="BJ13">
        <v>8780000</v>
      </c>
      <c r="BK13">
        <v>650</v>
      </c>
      <c r="BL13">
        <v>1960</v>
      </c>
      <c r="BM13" s="6">
        <f t="shared" si="4"/>
        <v>1.5080321285140563</v>
      </c>
      <c r="BN13" s="6">
        <f>BM13/BM13</f>
        <v>1</v>
      </c>
      <c r="BP13" s="5">
        <f t="shared" si="8"/>
        <v>1</v>
      </c>
      <c r="BQ13" s="5">
        <f t="shared" si="9"/>
        <v>0</v>
      </c>
    </row>
    <row r="14" spans="1:70" x14ac:dyDescent="0.3">
      <c r="A14" t="s">
        <v>92</v>
      </c>
      <c r="B14">
        <v>700</v>
      </c>
      <c r="C14" t="s">
        <v>106</v>
      </c>
      <c r="D14">
        <v>3430000</v>
      </c>
      <c r="E14">
        <v>5020000</v>
      </c>
      <c r="F14">
        <v>459</v>
      </c>
      <c r="G14">
        <v>3470</v>
      </c>
      <c r="I14" t="s">
        <v>92</v>
      </c>
      <c r="J14">
        <v>800</v>
      </c>
      <c r="K14">
        <v>2220000</v>
      </c>
      <c r="L14">
        <v>2710000</v>
      </c>
      <c r="M14">
        <v>459</v>
      </c>
      <c r="N14">
        <v>1080</v>
      </c>
      <c r="O14" s="6">
        <f t="shared" si="0"/>
        <v>0.64723032069970843</v>
      </c>
      <c r="P14" s="6">
        <f>O14/O13</f>
        <v>1.0043229114305821</v>
      </c>
      <c r="Q14" s="6"/>
      <c r="R14" s="5">
        <f>AVERAGE(P14,P32,P50,P68,P76,P83)</f>
        <v>1.2254696389270543</v>
      </c>
      <c r="S14" s="5">
        <f>_xlfn.STDEV.P(P14,P32,P50,P68,P76,P83)</f>
        <v>0.18308811870459987</v>
      </c>
      <c r="T14" s="6">
        <f t="shared" si="13"/>
        <v>0.22546963892705429</v>
      </c>
      <c r="Z14" t="s">
        <v>94</v>
      </c>
      <c r="AA14">
        <v>700</v>
      </c>
      <c r="AB14" t="s">
        <v>106</v>
      </c>
      <c r="AC14">
        <v>3000000</v>
      </c>
      <c r="AD14">
        <v>5740000</v>
      </c>
      <c r="AE14">
        <v>448</v>
      </c>
      <c r="AF14">
        <v>6110</v>
      </c>
      <c r="AH14" s="6" t="s">
        <v>94</v>
      </c>
      <c r="AI14">
        <v>800</v>
      </c>
      <c r="AJ14">
        <v>3650000</v>
      </c>
      <c r="AK14">
        <v>4110000</v>
      </c>
      <c r="AL14">
        <v>448</v>
      </c>
      <c r="AM14">
        <v>1040</v>
      </c>
      <c r="AN14" s="6">
        <f t="shared" si="1"/>
        <v>1.2166666666666666</v>
      </c>
      <c r="AO14" s="6">
        <f>AN14/AN13</f>
        <v>0.96429308565531469</v>
      </c>
      <c r="AQ14" s="5">
        <f t="shared" si="2"/>
        <v>0.97535187922827637</v>
      </c>
      <c r="AR14" s="5">
        <f t="shared" si="3"/>
        <v>7.469720992126487E-2</v>
      </c>
      <c r="AS14" s="6"/>
      <c r="AY14" t="s">
        <v>95</v>
      </c>
      <c r="AZ14">
        <v>700</v>
      </c>
      <c r="BA14" t="s">
        <v>106</v>
      </c>
      <c r="BB14">
        <v>5340000</v>
      </c>
      <c r="BC14">
        <v>6210000</v>
      </c>
      <c r="BD14">
        <v>672</v>
      </c>
      <c r="BE14">
        <v>1310</v>
      </c>
      <c r="BG14" t="s">
        <v>95</v>
      </c>
      <c r="BH14">
        <v>800</v>
      </c>
      <c r="BI14">
        <v>7060000</v>
      </c>
      <c r="BJ14">
        <v>8620000</v>
      </c>
      <c r="BK14">
        <v>672</v>
      </c>
      <c r="BL14">
        <v>2310</v>
      </c>
      <c r="BM14" s="6">
        <f t="shared" si="4"/>
        <v>1.3220973782771535</v>
      </c>
      <c r="BN14" s="6">
        <f>BM14/BM13</f>
        <v>0.87670372088152115</v>
      </c>
      <c r="BP14" s="5">
        <f t="shared" si="8"/>
        <v>0.97352219418272323</v>
      </c>
      <c r="BQ14" s="5">
        <f t="shared" si="9"/>
        <v>5.976739483920683E-2</v>
      </c>
      <c r="BR14" s="6"/>
    </row>
    <row r="15" spans="1:70" x14ac:dyDescent="0.3">
      <c r="A15" t="s">
        <v>92</v>
      </c>
      <c r="B15">
        <v>700</v>
      </c>
      <c r="C15" t="s">
        <v>107</v>
      </c>
      <c r="D15">
        <v>3020000</v>
      </c>
      <c r="E15">
        <v>4390000</v>
      </c>
      <c r="F15">
        <v>416</v>
      </c>
      <c r="G15">
        <v>3300</v>
      </c>
      <c r="I15" t="s">
        <v>92</v>
      </c>
      <c r="J15">
        <v>800</v>
      </c>
      <c r="K15">
        <v>1190000</v>
      </c>
      <c r="L15">
        <v>1590000</v>
      </c>
      <c r="M15">
        <v>416</v>
      </c>
      <c r="N15">
        <v>977</v>
      </c>
      <c r="O15" s="6">
        <f t="shared" si="0"/>
        <v>0.39403973509933776</v>
      </c>
      <c r="P15" s="6">
        <f>O15/O13</f>
        <v>0.61144096825759309</v>
      </c>
      <c r="Q15" s="6"/>
      <c r="R15" s="5">
        <f>AVERAGE(P15,P33,P51,P69,P77,P84)</f>
        <v>1.2472215932201938</v>
      </c>
      <c r="S15" s="5">
        <f>_xlfn.STDEV.P(P15,P33,P51,P69,P77,P84)</f>
        <v>0.56199362381031703</v>
      </c>
      <c r="T15" s="6">
        <f t="shared" si="13"/>
        <v>0.24722159322019377</v>
      </c>
      <c r="Z15" t="s">
        <v>94</v>
      </c>
      <c r="AA15">
        <v>700</v>
      </c>
      <c r="AB15" t="s">
        <v>107</v>
      </c>
      <c r="AC15">
        <v>2540000</v>
      </c>
      <c r="AD15">
        <v>4750000</v>
      </c>
      <c r="AE15">
        <v>375</v>
      </c>
      <c r="AF15">
        <v>5880</v>
      </c>
      <c r="AH15" t="s">
        <v>94</v>
      </c>
      <c r="AI15">
        <v>800</v>
      </c>
      <c r="AJ15">
        <v>2370000</v>
      </c>
      <c r="AK15">
        <v>2650000</v>
      </c>
      <c r="AL15">
        <v>375</v>
      </c>
      <c r="AM15">
        <v>760</v>
      </c>
      <c r="AN15" s="6">
        <f t="shared" si="1"/>
        <v>0.93307086614173229</v>
      </c>
      <c r="AO15" s="6">
        <f>AN15/AN13</f>
        <v>0.7395236586138807</v>
      </c>
      <c r="AQ15" s="5">
        <f t="shared" si="2"/>
        <v>0.97977618933143196</v>
      </c>
      <c r="AR15" s="5">
        <f t="shared" si="3"/>
        <v>0.18056539021121662</v>
      </c>
      <c r="AS15" s="6"/>
      <c r="AY15" t="s">
        <v>95</v>
      </c>
      <c r="AZ15">
        <v>700</v>
      </c>
      <c r="BA15" t="s">
        <v>107</v>
      </c>
      <c r="BB15">
        <v>5480000</v>
      </c>
      <c r="BC15">
        <v>6100000</v>
      </c>
      <c r="BD15">
        <v>621</v>
      </c>
      <c r="BE15">
        <v>1000</v>
      </c>
      <c r="BG15" t="s">
        <v>95</v>
      </c>
      <c r="BH15">
        <v>800</v>
      </c>
      <c r="BI15">
        <v>6800000</v>
      </c>
      <c r="BJ15">
        <v>7800000</v>
      </c>
      <c r="BK15">
        <v>621</v>
      </c>
      <c r="BL15">
        <v>1600</v>
      </c>
      <c r="BM15" s="6">
        <f t="shared" si="4"/>
        <v>1.2408759124087592</v>
      </c>
      <c r="BN15" s="6">
        <f>BM15/BM13</f>
        <v>0.82284447986626097</v>
      </c>
      <c r="BP15" s="5">
        <f t="shared" si="8"/>
        <v>0.99692845809764352</v>
      </c>
      <c r="BQ15" s="5">
        <f t="shared" si="9"/>
        <v>0.11378293269592303</v>
      </c>
      <c r="BR15" s="6"/>
    </row>
    <row r="16" spans="1:70" x14ac:dyDescent="0.3">
      <c r="A16" t="s">
        <v>92</v>
      </c>
      <c r="B16">
        <v>700</v>
      </c>
      <c r="C16" t="s">
        <v>108</v>
      </c>
      <c r="D16">
        <v>4000000</v>
      </c>
      <c r="E16">
        <v>5750000</v>
      </c>
      <c r="F16">
        <v>486</v>
      </c>
      <c r="G16">
        <v>3620</v>
      </c>
      <c r="I16" t="s">
        <v>92</v>
      </c>
      <c r="J16">
        <v>800</v>
      </c>
      <c r="K16">
        <v>3070000</v>
      </c>
      <c r="L16">
        <v>3590000</v>
      </c>
      <c r="M16">
        <v>486</v>
      </c>
      <c r="N16">
        <v>1080</v>
      </c>
      <c r="O16" s="6">
        <f t="shared" si="0"/>
        <v>0.76749999999999996</v>
      </c>
      <c r="P16" s="6">
        <f>O16/O13</f>
        <v>1.1909482758620689</v>
      </c>
      <c r="Q16" s="6"/>
      <c r="R16" s="5">
        <f>AVERAGE(P16,P34,P52,P70,P78,P85)</f>
        <v>1.3490762674778207</v>
      </c>
      <c r="S16" s="5">
        <f>_xlfn.STDEV.P(P16,P34,P52,P70,P78,P85)</f>
        <v>0.30143644070617831</v>
      </c>
      <c r="T16" s="6">
        <f t="shared" si="13"/>
        <v>0.34907626747782072</v>
      </c>
      <c r="Z16" t="s">
        <v>94</v>
      </c>
      <c r="AA16">
        <v>700</v>
      </c>
      <c r="AB16" t="s">
        <v>108</v>
      </c>
      <c r="AC16">
        <v>2980000</v>
      </c>
      <c r="AD16">
        <v>5740000</v>
      </c>
      <c r="AE16">
        <v>442</v>
      </c>
      <c r="AF16">
        <v>6240</v>
      </c>
      <c r="AH16" t="s">
        <v>94</v>
      </c>
      <c r="AI16">
        <v>800</v>
      </c>
      <c r="AJ16">
        <v>3390000</v>
      </c>
      <c r="AK16">
        <v>3720000</v>
      </c>
      <c r="AL16">
        <v>442</v>
      </c>
      <c r="AM16">
        <v>744</v>
      </c>
      <c r="AN16" s="6">
        <f t="shared" si="1"/>
        <v>1.1375838926174497</v>
      </c>
      <c r="AO16" s="6">
        <f>AN16/AN13</f>
        <v>0.90161447835934094</v>
      </c>
      <c r="AQ16" s="5">
        <f t="shared" si="2"/>
        <v>1.0271638936639162</v>
      </c>
      <c r="AR16" s="5">
        <f t="shared" si="3"/>
        <v>0.12946542097778793</v>
      </c>
      <c r="AS16" s="6"/>
      <c r="AY16" t="s">
        <v>95</v>
      </c>
      <c r="AZ16">
        <v>700</v>
      </c>
      <c r="BA16" t="s">
        <v>108</v>
      </c>
      <c r="BB16">
        <v>6790000</v>
      </c>
      <c r="BC16">
        <v>7600000</v>
      </c>
      <c r="BD16">
        <v>675</v>
      </c>
      <c r="BE16">
        <v>1200</v>
      </c>
      <c r="BG16" t="s">
        <v>95</v>
      </c>
      <c r="BH16">
        <v>800</v>
      </c>
      <c r="BI16">
        <v>8690000</v>
      </c>
      <c r="BJ16">
        <v>9920000</v>
      </c>
      <c r="BK16">
        <v>675</v>
      </c>
      <c r="BL16">
        <v>1820</v>
      </c>
      <c r="BM16" s="6">
        <f t="shared" si="4"/>
        <v>1.2798232695139911</v>
      </c>
      <c r="BN16" s="6">
        <f>BM16/BM13</f>
        <v>0.84867108950461723</v>
      </c>
      <c r="BP16" s="5">
        <f t="shared" si="8"/>
        <v>1.0290045858979704</v>
      </c>
      <c r="BQ16" s="5">
        <f t="shared" si="9"/>
        <v>0.10957021714439014</v>
      </c>
      <c r="BR16" s="6"/>
    </row>
    <row r="17" spans="1:72" x14ac:dyDescent="0.3">
      <c r="A17" t="s">
        <v>92</v>
      </c>
      <c r="B17">
        <v>700</v>
      </c>
      <c r="C17" t="s">
        <v>109</v>
      </c>
      <c r="D17">
        <v>3940000</v>
      </c>
      <c r="E17">
        <v>5580000</v>
      </c>
      <c r="F17">
        <v>442</v>
      </c>
      <c r="G17">
        <v>3710</v>
      </c>
      <c r="I17" t="s">
        <v>92</v>
      </c>
      <c r="J17">
        <v>800</v>
      </c>
      <c r="K17">
        <v>2880000</v>
      </c>
      <c r="L17">
        <v>3280000</v>
      </c>
      <c r="M17">
        <v>442</v>
      </c>
      <c r="N17">
        <v>917</v>
      </c>
      <c r="O17" s="6">
        <f t="shared" si="0"/>
        <v>0.73096446700507611</v>
      </c>
      <c r="P17" s="6">
        <f>O17/O13</f>
        <v>1.1342552074216699</v>
      </c>
      <c r="Q17" s="6"/>
      <c r="R17" s="5">
        <f>AVERAGE(P17,P35,P53,P71,P79,P86)</f>
        <v>0.95258253208918442</v>
      </c>
      <c r="S17" s="5">
        <f>_xlfn.STDEV.P(P17,P35,P53,P71,P79,P86)</f>
        <v>0.16579416352445581</v>
      </c>
      <c r="T17" s="6">
        <f t="shared" si="13"/>
        <v>-4.7417467910815581E-2</v>
      </c>
      <c r="Z17" t="s">
        <v>94</v>
      </c>
      <c r="AA17">
        <v>700</v>
      </c>
      <c r="AB17" t="s">
        <v>109</v>
      </c>
      <c r="AC17">
        <v>2870000</v>
      </c>
      <c r="AD17">
        <v>5390000</v>
      </c>
      <c r="AE17">
        <v>375</v>
      </c>
      <c r="AF17">
        <v>6710</v>
      </c>
      <c r="AH17" t="s">
        <v>94</v>
      </c>
      <c r="AI17">
        <v>800</v>
      </c>
      <c r="AJ17">
        <v>3140000</v>
      </c>
      <c r="AK17">
        <v>3460000</v>
      </c>
      <c r="AL17">
        <v>375</v>
      </c>
      <c r="AM17">
        <v>838</v>
      </c>
      <c r="AN17" s="6">
        <f t="shared" si="1"/>
        <v>1.0940766550522647</v>
      </c>
      <c r="AO17" s="6">
        <f>AN17/AN13</f>
        <v>0.86713196189900854</v>
      </c>
      <c r="AQ17" s="5">
        <f t="shared" si="2"/>
        <v>0.75340157748478498</v>
      </c>
      <c r="AR17" s="5">
        <f t="shared" si="3"/>
        <v>0.16997895466818438</v>
      </c>
      <c r="AS17" s="6"/>
      <c r="AY17" t="s">
        <v>95</v>
      </c>
      <c r="AZ17">
        <v>700</v>
      </c>
      <c r="BA17" t="s">
        <v>109</v>
      </c>
      <c r="BB17">
        <v>7360000</v>
      </c>
      <c r="BC17">
        <v>8140000</v>
      </c>
      <c r="BD17">
        <v>870</v>
      </c>
      <c r="BE17">
        <v>898</v>
      </c>
      <c r="BG17" t="s">
        <v>95</v>
      </c>
      <c r="BH17">
        <v>800</v>
      </c>
      <c r="BI17">
        <v>9480000</v>
      </c>
      <c r="BJ17">
        <v>10600000</v>
      </c>
      <c r="BK17">
        <v>870</v>
      </c>
      <c r="BL17">
        <v>1250</v>
      </c>
      <c r="BM17" s="6">
        <f t="shared" si="4"/>
        <v>1.2880434782608696</v>
      </c>
      <c r="BN17" s="6">
        <f>BM17/BM13</f>
        <v>0.85412204017831295</v>
      </c>
      <c r="BP17" s="5">
        <f t="shared" si="8"/>
        <v>0.89972110263252736</v>
      </c>
      <c r="BQ17" s="5">
        <f t="shared" si="9"/>
        <v>4.6696322955829976E-2</v>
      </c>
      <c r="BR17" s="6"/>
    </row>
    <row r="19" spans="1:72" x14ac:dyDescent="0.3">
      <c r="A19" t="s">
        <v>110</v>
      </c>
    </row>
    <row r="20" spans="1:72" x14ac:dyDescent="0.3">
      <c r="A20" t="s">
        <v>87</v>
      </c>
      <c r="B20" t="s">
        <v>61</v>
      </c>
      <c r="C20" t="s">
        <v>60</v>
      </c>
      <c r="D20" t="s">
        <v>59</v>
      </c>
      <c r="E20" t="s">
        <v>58</v>
      </c>
      <c r="F20" t="s">
        <v>57</v>
      </c>
      <c r="G20" t="s">
        <v>56</v>
      </c>
      <c r="I20" t="s">
        <v>88</v>
      </c>
      <c r="J20" t="s">
        <v>61</v>
      </c>
      <c r="K20" t="s">
        <v>59</v>
      </c>
      <c r="L20" t="s">
        <v>58</v>
      </c>
      <c r="M20" t="s">
        <v>57</v>
      </c>
      <c r="N20" t="s">
        <v>56</v>
      </c>
      <c r="O20" t="s">
        <v>55</v>
      </c>
      <c r="P20" t="s">
        <v>89</v>
      </c>
      <c r="R20" t="s">
        <v>86</v>
      </c>
      <c r="S20" t="s">
        <v>110</v>
      </c>
      <c r="T20" t="s">
        <v>111</v>
      </c>
      <c r="U20" t="s">
        <v>112</v>
      </c>
      <c r="V20" t="s">
        <v>113</v>
      </c>
      <c r="W20" t="s">
        <v>114</v>
      </c>
      <c r="X20" t="s">
        <v>27</v>
      </c>
      <c r="Z20" t="s">
        <v>63</v>
      </c>
      <c r="AA20" t="s">
        <v>61</v>
      </c>
      <c r="AB20" t="s">
        <v>60</v>
      </c>
      <c r="AC20" t="s">
        <v>59</v>
      </c>
      <c r="AD20" t="s">
        <v>58</v>
      </c>
      <c r="AE20" t="s">
        <v>57</v>
      </c>
      <c r="AF20" t="s">
        <v>56</v>
      </c>
      <c r="AH20" t="s">
        <v>83</v>
      </c>
      <c r="AI20" t="s">
        <v>61</v>
      </c>
      <c r="AJ20" t="s">
        <v>59</v>
      </c>
      <c r="AK20" t="s">
        <v>58</v>
      </c>
      <c r="AL20" t="s">
        <v>57</v>
      </c>
      <c r="AM20" t="s">
        <v>56</v>
      </c>
      <c r="AN20" t="s">
        <v>55</v>
      </c>
      <c r="AO20" t="s">
        <v>89</v>
      </c>
      <c r="AQ20" t="s">
        <v>86</v>
      </c>
      <c r="AR20" t="s">
        <v>110</v>
      </c>
      <c r="AS20" t="s">
        <v>111</v>
      </c>
      <c r="AT20" t="s">
        <v>112</v>
      </c>
      <c r="AU20" t="s">
        <v>113</v>
      </c>
      <c r="AV20" t="s">
        <v>114</v>
      </c>
      <c r="AW20" t="s">
        <v>27</v>
      </c>
      <c r="AY20" t="s">
        <v>63</v>
      </c>
      <c r="AZ20" t="s">
        <v>61</v>
      </c>
      <c r="BA20" t="s">
        <v>60</v>
      </c>
      <c r="BB20" t="s">
        <v>59</v>
      </c>
      <c r="BC20" t="s">
        <v>58</v>
      </c>
      <c r="BD20" t="s">
        <v>57</v>
      </c>
      <c r="BE20" t="s">
        <v>56</v>
      </c>
      <c r="BG20" t="s">
        <v>62</v>
      </c>
      <c r="BH20" t="s">
        <v>61</v>
      </c>
      <c r="BI20" t="s">
        <v>59</v>
      </c>
      <c r="BJ20" t="s">
        <v>58</v>
      </c>
      <c r="BK20" t="s">
        <v>57</v>
      </c>
      <c r="BL20" t="s">
        <v>56</v>
      </c>
      <c r="BM20" t="s">
        <v>55</v>
      </c>
      <c r="BN20" t="s">
        <v>89</v>
      </c>
      <c r="BP20" t="s">
        <v>86</v>
      </c>
      <c r="BQ20" t="s">
        <v>110</v>
      </c>
      <c r="BR20" t="s">
        <v>111</v>
      </c>
      <c r="BS20" t="s">
        <v>112</v>
      </c>
      <c r="BT20" t="s">
        <v>27</v>
      </c>
    </row>
    <row r="21" spans="1:72" x14ac:dyDescent="0.3">
      <c r="A21" t="s">
        <v>115</v>
      </c>
      <c r="B21">
        <v>700</v>
      </c>
      <c r="C21" t="s">
        <v>93</v>
      </c>
      <c r="D21">
        <v>1340000</v>
      </c>
      <c r="E21">
        <v>2260000</v>
      </c>
      <c r="F21">
        <v>459</v>
      </c>
      <c r="G21">
        <v>2000</v>
      </c>
      <c r="I21" t="s">
        <v>115</v>
      </c>
      <c r="J21">
        <v>800</v>
      </c>
      <c r="K21">
        <v>67000</v>
      </c>
      <c r="L21">
        <v>428000</v>
      </c>
      <c r="M21">
        <v>459</v>
      </c>
      <c r="N21">
        <v>786</v>
      </c>
      <c r="O21" s="6">
        <f>K21/D21</f>
        <v>0.05</v>
      </c>
      <c r="P21" s="6">
        <f>O21/O21</f>
        <v>1</v>
      </c>
      <c r="R21" s="6">
        <f>O3</f>
        <v>5.7086614173228349E-2</v>
      </c>
      <c r="S21" s="6">
        <f>O21</f>
        <v>0.05</v>
      </c>
      <c r="T21" s="6">
        <f>O39</f>
        <v>1.8258426966292134E-2</v>
      </c>
      <c r="U21" s="6">
        <f>O57</f>
        <v>3.8861386138613861E-2</v>
      </c>
      <c r="Y21" s="4"/>
      <c r="Z21" t="s">
        <v>116</v>
      </c>
      <c r="AA21">
        <v>700</v>
      </c>
      <c r="AB21" t="s">
        <v>93</v>
      </c>
      <c r="AC21">
        <v>1580000</v>
      </c>
      <c r="AD21">
        <v>3580000</v>
      </c>
      <c r="AE21">
        <v>450</v>
      </c>
      <c r="AF21">
        <v>4460</v>
      </c>
      <c r="AH21" t="s">
        <v>116</v>
      </c>
      <c r="AI21">
        <v>800</v>
      </c>
      <c r="AJ21">
        <v>72100</v>
      </c>
      <c r="AK21">
        <v>176000</v>
      </c>
      <c r="AL21">
        <v>450</v>
      </c>
      <c r="AM21">
        <v>232</v>
      </c>
      <c r="AN21" s="6">
        <f>AJ21/AC21</f>
        <v>4.5632911392405065E-2</v>
      </c>
      <c r="AO21" s="6">
        <f>AN21/AN21</f>
        <v>1</v>
      </c>
      <c r="AQ21" s="6">
        <f>AN3</f>
        <v>3.0985915492957747E-2</v>
      </c>
      <c r="AR21" s="6">
        <f>AN21</f>
        <v>4.5632911392405065E-2</v>
      </c>
      <c r="AS21" s="6">
        <f>AP39</f>
        <v>7.672955974842767E-2</v>
      </c>
      <c r="AT21" s="6">
        <f>AP57</f>
        <v>7.8417266187050361E-2</v>
      </c>
      <c r="AU21" s="6">
        <f>AN75</f>
        <v>2.5401069518716578E-2</v>
      </c>
      <c r="AV21" s="6">
        <f>AN93</f>
        <v>2.9650349650349652E-2</v>
      </c>
      <c r="AY21" t="s">
        <v>117</v>
      </c>
      <c r="AZ21">
        <v>700</v>
      </c>
      <c r="BA21" t="s">
        <v>93</v>
      </c>
      <c r="BB21">
        <v>3720000</v>
      </c>
      <c r="BC21">
        <v>4670000</v>
      </c>
      <c r="BD21">
        <v>486</v>
      </c>
      <c r="BE21">
        <v>1950</v>
      </c>
      <c r="BG21" t="s">
        <v>117</v>
      </c>
      <c r="BH21">
        <v>800</v>
      </c>
      <c r="BI21">
        <v>1140000</v>
      </c>
      <c r="BJ21">
        <v>1760000</v>
      </c>
      <c r="BK21">
        <v>486</v>
      </c>
      <c r="BL21">
        <v>1280</v>
      </c>
      <c r="BM21" s="6">
        <f>BI21/BB21</f>
        <v>0.30645161290322581</v>
      </c>
      <c r="BN21" s="6">
        <f>BM21/BM21</f>
        <v>1</v>
      </c>
      <c r="BP21" s="6">
        <f>BM3</f>
        <v>0.24408284023668639</v>
      </c>
      <c r="BQ21" s="6">
        <f>BM21</f>
        <v>0.30645161290322581</v>
      </c>
      <c r="BR21" s="6">
        <f>BO39</f>
        <v>0.1469945355191257</v>
      </c>
      <c r="BS21" s="6">
        <f>BO57</f>
        <v>0.18544600938967137</v>
      </c>
    </row>
    <row r="22" spans="1:72" x14ac:dyDescent="0.3">
      <c r="A22" t="s">
        <v>115</v>
      </c>
      <c r="B22">
        <v>700</v>
      </c>
      <c r="C22" t="s">
        <v>96</v>
      </c>
      <c r="D22">
        <v>1850000</v>
      </c>
      <c r="E22">
        <v>2910000</v>
      </c>
      <c r="F22">
        <v>532</v>
      </c>
      <c r="G22">
        <v>2000</v>
      </c>
      <c r="I22" t="s">
        <v>115</v>
      </c>
      <c r="J22">
        <v>800</v>
      </c>
      <c r="K22">
        <v>140000</v>
      </c>
      <c r="L22">
        <v>617000</v>
      </c>
      <c r="M22">
        <v>532</v>
      </c>
      <c r="N22">
        <v>896</v>
      </c>
      <c r="O22" s="6">
        <f t="shared" ref="O22:O35" si="17">K22/D22</f>
        <v>7.567567567567568E-2</v>
      </c>
      <c r="P22" s="6">
        <f>O22/O21</f>
        <v>1.5135135135135136</v>
      </c>
      <c r="Q22" s="6"/>
      <c r="R22" s="6">
        <f t="shared" ref="R22:R30" si="18">O4</f>
        <v>6.3754045307443372E-2</v>
      </c>
      <c r="S22" s="6">
        <f t="shared" ref="S22:S35" si="19">O22</f>
        <v>7.567567567567568E-2</v>
      </c>
      <c r="T22" s="6">
        <f t="shared" ref="T22:T30" si="20">O40</f>
        <v>2.8333333333333332E-2</v>
      </c>
      <c r="U22" s="6">
        <f t="shared" ref="U22:U35" si="21">O58</f>
        <v>6.3190184049079751E-2</v>
      </c>
      <c r="W22" s="5"/>
      <c r="X22" s="5">
        <f>_xlfn.T.TEST(R21:U21,R22:U22,2,1)</f>
        <v>4.1408800032027918E-2</v>
      </c>
      <c r="Y22" s="4"/>
      <c r="Z22" t="s">
        <v>116</v>
      </c>
      <c r="AA22">
        <v>700</v>
      </c>
      <c r="AB22" t="s">
        <v>96</v>
      </c>
      <c r="AC22">
        <v>1840000</v>
      </c>
      <c r="AD22">
        <v>3940000</v>
      </c>
      <c r="AE22">
        <v>504</v>
      </c>
      <c r="AF22">
        <v>4180</v>
      </c>
      <c r="AH22" t="s">
        <v>116</v>
      </c>
      <c r="AI22">
        <v>800</v>
      </c>
      <c r="AJ22">
        <v>112000</v>
      </c>
      <c r="AK22">
        <v>231000</v>
      </c>
      <c r="AL22">
        <v>504</v>
      </c>
      <c r="AM22">
        <v>235</v>
      </c>
      <c r="AN22" s="6">
        <f t="shared" ref="AN22:AN35" si="22">AJ22/AC22</f>
        <v>6.0869565217391307E-2</v>
      </c>
      <c r="AO22" s="6">
        <f>AN22/AN21</f>
        <v>1.3338961587167582</v>
      </c>
      <c r="AQ22" s="6">
        <f t="shared" ref="AQ22:AQ35" si="23">AN4</f>
        <v>4.7252747252747251E-2</v>
      </c>
      <c r="AR22" s="6">
        <f t="shared" ref="AR22:AR35" si="24">AN22</f>
        <v>6.0869565217391307E-2</v>
      </c>
      <c r="AS22" s="6">
        <f t="shared" ref="AS22:AS35" si="25">AP40</f>
        <v>9.3333333333333338E-2</v>
      </c>
      <c r="AT22" s="6">
        <f t="shared" ref="AT22:AT35" si="26">AP58</f>
        <v>0.13776223776223775</v>
      </c>
      <c r="AU22" s="6">
        <f t="shared" ref="AU22:AU35" si="27">AN76</f>
        <v>2.9123711340206186E-2</v>
      </c>
      <c r="AV22" s="6">
        <f t="shared" ref="AV22:AV35" si="28">AN94</f>
        <v>4.4656084656084657E-2</v>
      </c>
      <c r="AW22" s="5">
        <f>_xlfn.T.TEST(AQ$21:AV$21,AQ22:AV22,2,1)</f>
        <v>4.5057716117746262E-2</v>
      </c>
      <c r="AY22" t="s">
        <v>117</v>
      </c>
      <c r="AZ22">
        <v>700</v>
      </c>
      <c r="BA22" t="s">
        <v>96</v>
      </c>
      <c r="BB22">
        <v>4730000</v>
      </c>
      <c r="BC22">
        <v>5980000</v>
      </c>
      <c r="BD22">
        <v>540</v>
      </c>
      <c r="BE22">
        <v>2300</v>
      </c>
      <c r="BG22" t="s">
        <v>117</v>
      </c>
      <c r="BH22">
        <v>800</v>
      </c>
      <c r="BI22">
        <v>1580000</v>
      </c>
      <c r="BJ22">
        <v>2250000</v>
      </c>
      <c r="BK22">
        <v>540</v>
      </c>
      <c r="BL22">
        <v>1240</v>
      </c>
      <c r="BM22" s="6">
        <f t="shared" ref="BM22:BM35" si="29">BI22/BB22</f>
        <v>0.33403805496828753</v>
      </c>
      <c r="BN22" s="6">
        <f>BM22/BM21</f>
        <v>1.0900189162123066</v>
      </c>
      <c r="BP22" s="6">
        <f t="shared" ref="BP22:BP35" si="30">BM4</f>
        <v>0.29545454545454547</v>
      </c>
      <c r="BQ22" s="6">
        <f t="shared" ref="BQ22:BQ35" si="31">BM22</f>
        <v>0.33403805496828753</v>
      </c>
      <c r="BR22" s="6">
        <f t="shared" ref="BR22:BR35" si="32">BO40</f>
        <v>0.20959595959595959</v>
      </c>
      <c r="BS22" s="6">
        <f t="shared" ref="BS22:BS35" si="33">BO58</f>
        <v>0.20303030303030303</v>
      </c>
      <c r="BT22" s="5">
        <f>_xlfn.T.TEST(BP21:BS21,BP22:BS22,2,1)</f>
        <v>3.1410476642167666E-2</v>
      </c>
    </row>
    <row r="23" spans="1:72" x14ac:dyDescent="0.3">
      <c r="A23" t="s">
        <v>115</v>
      </c>
      <c r="B23">
        <v>700</v>
      </c>
      <c r="C23" t="s">
        <v>97</v>
      </c>
      <c r="D23">
        <v>1850000</v>
      </c>
      <c r="E23">
        <v>2820000</v>
      </c>
      <c r="F23">
        <v>532</v>
      </c>
      <c r="G23">
        <v>1820</v>
      </c>
      <c r="I23" t="s">
        <v>115</v>
      </c>
      <c r="J23">
        <v>800</v>
      </c>
      <c r="K23">
        <v>105000</v>
      </c>
      <c r="L23">
        <v>553000</v>
      </c>
      <c r="M23">
        <v>532</v>
      </c>
      <c r="N23">
        <v>842</v>
      </c>
      <c r="O23" s="6">
        <f t="shared" si="17"/>
        <v>5.675675675675676E-2</v>
      </c>
      <c r="P23" s="6">
        <f>O23/O21</f>
        <v>1.1351351351351351</v>
      </c>
      <c r="Q23" s="6"/>
      <c r="R23" s="6">
        <f t="shared" si="18"/>
        <v>6.7013888888888887E-2</v>
      </c>
      <c r="S23" s="6">
        <f t="shared" si="19"/>
        <v>5.675675675675676E-2</v>
      </c>
      <c r="T23" s="6">
        <f t="shared" si="20"/>
        <v>3.6615384615384612E-2</v>
      </c>
      <c r="U23" s="6">
        <f t="shared" si="21"/>
        <v>6.4618885096700801E-2</v>
      </c>
      <c r="W23" s="5"/>
      <c r="X23" s="5">
        <f>_xlfn.T.TEST(R21:U21,R23:U23,2,1)</f>
        <v>3.8207734694821485E-2</v>
      </c>
      <c r="Y23" s="4"/>
      <c r="Z23" t="s">
        <v>116</v>
      </c>
      <c r="AA23">
        <v>700</v>
      </c>
      <c r="AB23" t="s">
        <v>97</v>
      </c>
      <c r="AC23">
        <v>2150000</v>
      </c>
      <c r="AD23">
        <v>4610000</v>
      </c>
      <c r="AE23">
        <v>600</v>
      </c>
      <c r="AF23">
        <v>4100</v>
      </c>
      <c r="AH23" t="s">
        <v>116</v>
      </c>
      <c r="AI23">
        <v>800</v>
      </c>
      <c r="AJ23">
        <v>113000</v>
      </c>
      <c r="AK23">
        <v>245000</v>
      </c>
      <c r="AL23">
        <v>600</v>
      </c>
      <c r="AM23">
        <v>220</v>
      </c>
      <c r="AN23" s="6">
        <f t="shared" si="22"/>
        <v>5.2558139534883724E-2</v>
      </c>
      <c r="AO23" s="6">
        <f>AN23/AN21</f>
        <v>1.15175950714447</v>
      </c>
      <c r="AQ23" s="6">
        <f t="shared" si="23"/>
        <v>4.679245283018868E-2</v>
      </c>
      <c r="AR23" s="6">
        <f t="shared" si="24"/>
        <v>5.2558139534883724E-2</v>
      </c>
      <c r="AS23" s="6">
        <f t="shared" si="25"/>
        <v>0.21623931623931625</v>
      </c>
      <c r="AT23" s="6">
        <f t="shared" si="26"/>
        <v>0.12884615384615383</v>
      </c>
      <c r="AU23" s="6">
        <f t="shared" si="27"/>
        <v>2.9956896551724139E-2</v>
      </c>
      <c r="AV23" s="6">
        <f t="shared" si="28"/>
        <v>3.5368421052631577E-2</v>
      </c>
      <c r="AW23" s="5">
        <f t="shared" ref="AW23:AW24" si="34">_xlfn.T.TEST(AQ$21:AV$21,AQ23:AV23,2,1)</f>
        <v>0.14689870924638548</v>
      </c>
      <c r="AY23" t="s">
        <v>117</v>
      </c>
      <c r="AZ23">
        <v>700</v>
      </c>
      <c r="BA23" t="s">
        <v>97</v>
      </c>
      <c r="BB23">
        <v>4880000</v>
      </c>
      <c r="BC23">
        <v>5820000</v>
      </c>
      <c r="BD23">
        <v>520</v>
      </c>
      <c r="BE23">
        <v>1810</v>
      </c>
      <c r="BG23" t="s">
        <v>117</v>
      </c>
      <c r="BH23">
        <v>800</v>
      </c>
      <c r="BI23">
        <v>1500000</v>
      </c>
      <c r="BJ23">
        <v>2110000</v>
      </c>
      <c r="BK23">
        <v>520</v>
      </c>
      <c r="BL23">
        <v>1160</v>
      </c>
      <c r="BM23" s="6">
        <f t="shared" si="29"/>
        <v>0.30737704918032788</v>
      </c>
      <c r="BN23" s="6">
        <f>BM23/BM21</f>
        <v>1.0030198446937015</v>
      </c>
      <c r="BP23" s="6">
        <f t="shared" si="30"/>
        <v>0.28624535315985128</v>
      </c>
      <c r="BQ23" s="6">
        <f t="shared" si="31"/>
        <v>0.30737704918032788</v>
      </c>
      <c r="BR23" s="6">
        <f t="shared" si="32"/>
        <v>0.24812834224598931</v>
      </c>
      <c r="BS23" s="6">
        <f t="shared" si="33"/>
        <v>0.36725146198830411</v>
      </c>
      <c r="BT23" s="5">
        <f>_xlfn.T.TEST(BP21:BS21,BP23:BS23,2,1)</f>
        <v>0.12941900518192775</v>
      </c>
    </row>
    <row r="24" spans="1:72" x14ac:dyDescent="0.3">
      <c r="A24" t="s">
        <v>115</v>
      </c>
      <c r="B24">
        <v>700</v>
      </c>
      <c r="C24" t="s">
        <v>98</v>
      </c>
      <c r="D24">
        <v>1710000</v>
      </c>
      <c r="E24">
        <v>2660000</v>
      </c>
      <c r="F24">
        <v>532</v>
      </c>
      <c r="G24">
        <v>1800</v>
      </c>
      <c r="I24" t="s">
        <v>115</v>
      </c>
      <c r="J24">
        <v>800</v>
      </c>
      <c r="K24">
        <v>110000</v>
      </c>
      <c r="L24">
        <v>545000</v>
      </c>
      <c r="M24">
        <v>532</v>
      </c>
      <c r="N24">
        <v>818</v>
      </c>
      <c r="O24" s="6">
        <f t="shared" si="17"/>
        <v>6.4327485380116955E-2</v>
      </c>
      <c r="P24" s="6">
        <f>O24/O21</f>
        <v>1.2865497076023391</v>
      </c>
      <c r="Q24" s="6"/>
      <c r="R24" s="6">
        <f t="shared" si="18"/>
        <v>6.0536398467432952E-2</v>
      </c>
      <c r="S24" s="6">
        <f t="shared" si="19"/>
        <v>6.4327485380116955E-2</v>
      </c>
      <c r="T24" s="6">
        <f t="shared" si="20"/>
        <v>2.8231292517006804E-2</v>
      </c>
      <c r="U24" s="6">
        <f t="shared" si="21"/>
        <v>6.0955710955710958E-2</v>
      </c>
      <c r="W24" s="5"/>
      <c r="X24" s="5">
        <f>_xlfn.T.TEST(R21:U21,R24:U24,2,1)</f>
        <v>4.9899262247375877E-2</v>
      </c>
      <c r="Y24" s="4"/>
      <c r="Z24" t="s">
        <v>116</v>
      </c>
      <c r="AA24">
        <v>700</v>
      </c>
      <c r="AB24" t="s">
        <v>98</v>
      </c>
      <c r="AC24">
        <v>2020000</v>
      </c>
      <c r="AD24">
        <v>4040000</v>
      </c>
      <c r="AE24">
        <v>532</v>
      </c>
      <c r="AF24">
        <v>3790</v>
      </c>
      <c r="AH24" t="s">
        <v>116</v>
      </c>
      <c r="AI24">
        <v>800</v>
      </c>
      <c r="AJ24">
        <v>109000</v>
      </c>
      <c r="AK24">
        <v>223000</v>
      </c>
      <c r="AL24">
        <v>532</v>
      </c>
      <c r="AM24">
        <v>213</v>
      </c>
      <c r="AN24" s="6">
        <f t="shared" si="22"/>
        <v>5.396039603960396E-2</v>
      </c>
      <c r="AO24" s="6">
        <f>AN24/AN21</f>
        <v>1.1824885678581727</v>
      </c>
      <c r="AQ24" s="6">
        <f t="shared" si="23"/>
        <v>4.1750841750841754E-2</v>
      </c>
      <c r="AR24" s="6">
        <f t="shared" si="24"/>
        <v>5.396039603960396E-2</v>
      </c>
      <c r="AS24" s="6">
        <f t="shared" si="25"/>
        <v>0.13923076923076924</v>
      </c>
      <c r="AT24" s="6">
        <f t="shared" si="26"/>
        <v>0.1656</v>
      </c>
      <c r="AU24" s="6">
        <f t="shared" si="27"/>
        <v>2.6377358490566039E-2</v>
      </c>
      <c r="AV24" s="6">
        <f t="shared" si="28"/>
        <v>3.6900000000000002E-2</v>
      </c>
      <c r="AW24" s="5">
        <f t="shared" si="34"/>
        <v>0.10188546649390144</v>
      </c>
      <c r="AY24" t="s">
        <v>117</v>
      </c>
      <c r="AZ24">
        <v>700</v>
      </c>
      <c r="BA24" t="s">
        <v>98</v>
      </c>
      <c r="BB24">
        <v>4630000</v>
      </c>
      <c r="BC24">
        <v>5780000</v>
      </c>
      <c r="BD24">
        <v>600</v>
      </c>
      <c r="BE24">
        <v>1930</v>
      </c>
      <c r="BG24" t="s">
        <v>117</v>
      </c>
      <c r="BH24">
        <v>800</v>
      </c>
      <c r="BI24">
        <v>1590000</v>
      </c>
      <c r="BJ24">
        <v>2180000</v>
      </c>
      <c r="BK24">
        <v>600</v>
      </c>
      <c r="BL24">
        <v>982</v>
      </c>
      <c r="BM24" s="6">
        <f t="shared" si="29"/>
        <v>0.3434125269978402</v>
      </c>
      <c r="BN24" s="6">
        <f>BM24/BM21</f>
        <v>1.1206092986245311</v>
      </c>
      <c r="BP24" s="6">
        <f t="shared" si="30"/>
        <v>0.29422718808193671</v>
      </c>
      <c r="BQ24" s="6">
        <f t="shared" si="31"/>
        <v>0.3434125269978402</v>
      </c>
      <c r="BR24" s="6">
        <f t="shared" si="32"/>
        <v>0.25592417061611372</v>
      </c>
      <c r="BS24" s="6">
        <f t="shared" si="33"/>
        <v>0.2440677966101695</v>
      </c>
      <c r="BT24" s="5">
        <f>_xlfn.T.TEST(BP21:BS21,BP24:BS24,2,1)</f>
        <v>2.7170951771153733E-2</v>
      </c>
    </row>
    <row r="25" spans="1:72" x14ac:dyDescent="0.3">
      <c r="A25" t="s">
        <v>115</v>
      </c>
      <c r="B25">
        <v>700</v>
      </c>
      <c r="C25" t="s">
        <v>99</v>
      </c>
      <c r="D25">
        <v>1630000</v>
      </c>
      <c r="E25">
        <v>2440000</v>
      </c>
      <c r="F25">
        <v>459</v>
      </c>
      <c r="G25">
        <v>1750</v>
      </c>
      <c r="I25" t="s">
        <v>115</v>
      </c>
      <c r="J25">
        <v>800</v>
      </c>
      <c r="K25">
        <v>111000</v>
      </c>
      <c r="L25">
        <v>469000</v>
      </c>
      <c r="M25">
        <v>459</v>
      </c>
      <c r="N25">
        <v>780</v>
      </c>
      <c r="O25" s="6">
        <f t="shared" si="17"/>
        <v>6.8098159509202449E-2</v>
      </c>
      <c r="P25" s="6">
        <f>O25/O21</f>
        <v>1.361963190184049</v>
      </c>
      <c r="Q25" s="6"/>
      <c r="R25" s="6">
        <f t="shared" si="18"/>
        <v>7.3252279635258363E-2</v>
      </c>
      <c r="S25" s="6">
        <f t="shared" si="19"/>
        <v>6.8098159509202449E-2</v>
      </c>
      <c r="T25" s="6">
        <f t="shared" si="20"/>
        <v>2.8137931034482758E-2</v>
      </c>
      <c r="U25" s="6">
        <f t="shared" si="21"/>
        <v>5.2833333333333336E-2</v>
      </c>
      <c r="W25" s="5"/>
      <c r="X25" s="5">
        <f>_xlfn.T.TEST(R21:U21,R25:U25,2,1)</f>
        <v>3.7478763786801266E-3</v>
      </c>
      <c r="Y25" s="4"/>
      <c r="Z25" t="s">
        <v>116</v>
      </c>
      <c r="AA25">
        <v>700</v>
      </c>
      <c r="AB25" t="s">
        <v>99</v>
      </c>
      <c r="AC25">
        <v>1860000</v>
      </c>
      <c r="AD25">
        <v>3690000</v>
      </c>
      <c r="AE25">
        <v>486</v>
      </c>
      <c r="AF25">
        <v>3780</v>
      </c>
      <c r="AH25" t="s">
        <v>116</v>
      </c>
      <c r="AI25">
        <v>800</v>
      </c>
      <c r="AJ25">
        <v>118000</v>
      </c>
      <c r="AK25">
        <v>219000</v>
      </c>
      <c r="AL25">
        <v>486</v>
      </c>
      <c r="AM25">
        <v>209</v>
      </c>
      <c r="AN25" s="6">
        <f t="shared" si="22"/>
        <v>6.3440860215053768E-2</v>
      </c>
      <c r="AO25" s="6">
        <f>AN25/AN21</f>
        <v>1.3902435386932726</v>
      </c>
      <c r="AQ25" s="6">
        <f t="shared" si="23"/>
        <v>9.2558139534883718E-2</v>
      </c>
      <c r="AR25" s="6">
        <f t="shared" si="24"/>
        <v>6.3440860215053768E-2</v>
      </c>
      <c r="AS25" s="6">
        <f t="shared" si="25"/>
        <v>0.2417391304347826</v>
      </c>
      <c r="AT25" s="6">
        <f t="shared" si="26"/>
        <v>0.23478260869565218</v>
      </c>
      <c r="AU25" s="6">
        <f t="shared" si="27"/>
        <v>3.5543478260869565E-2</v>
      </c>
      <c r="AV25" s="6">
        <f t="shared" si="28"/>
        <v>3.9393939393939391E-2</v>
      </c>
      <c r="AW25" s="5">
        <f>_xlfn.T.TEST(AQ$21:AV$21,AQ25:AV25,2,1)</f>
        <v>6.4824878050501841E-2</v>
      </c>
      <c r="AY25" t="s">
        <v>117</v>
      </c>
      <c r="AZ25">
        <v>700</v>
      </c>
      <c r="BA25" t="s">
        <v>99</v>
      </c>
      <c r="BB25">
        <v>3850000</v>
      </c>
      <c r="BC25">
        <v>4890000</v>
      </c>
      <c r="BD25">
        <v>494</v>
      </c>
      <c r="BE25">
        <v>2090</v>
      </c>
      <c r="BG25" t="s">
        <v>117</v>
      </c>
      <c r="BH25">
        <v>800</v>
      </c>
      <c r="BI25">
        <v>1510000</v>
      </c>
      <c r="BJ25">
        <v>2020000</v>
      </c>
      <c r="BK25">
        <v>494</v>
      </c>
      <c r="BL25">
        <v>1040</v>
      </c>
      <c r="BM25" s="6">
        <f t="shared" si="29"/>
        <v>0.39220779220779223</v>
      </c>
      <c r="BN25" s="6">
        <f>BM25/BM21</f>
        <v>1.279835953520164</v>
      </c>
      <c r="BP25" s="6">
        <f t="shared" si="30"/>
        <v>0.43333333333333335</v>
      </c>
      <c r="BQ25" s="6">
        <f t="shared" si="31"/>
        <v>0.39220779220779223</v>
      </c>
      <c r="BR25" s="6">
        <f t="shared" si="32"/>
        <v>0.39914893617021274</v>
      </c>
      <c r="BS25" s="6">
        <f t="shared" si="33"/>
        <v>0.36919191919191918</v>
      </c>
      <c r="BT25" s="5">
        <f>_xlfn.T.TEST(BP21:BS21,BP25:BS25,2,1)</f>
        <v>1.402190444772267E-2</v>
      </c>
    </row>
    <row r="26" spans="1:72" x14ac:dyDescent="0.3">
      <c r="A26" t="s">
        <v>115</v>
      </c>
      <c r="B26">
        <v>700</v>
      </c>
      <c r="C26" t="s">
        <v>100</v>
      </c>
      <c r="D26">
        <v>1980000</v>
      </c>
      <c r="E26">
        <v>3010000</v>
      </c>
      <c r="F26">
        <v>504</v>
      </c>
      <c r="G26">
        <v>2050</v>
      </c>
      <c r="I26" t="s">
        <v>115</v>
      </c>
      <c r="J26">
        <v>800</v>
      </c>
      <c r="K26">
        <v>161000</v>
      </c>
      <c r="L26">
        <v>629000</v>
      </c>
      <c r="M26">
        <v>504</v>
      </c>
      <c r="N26">
        <v>929</v>
      </c>
      <c r="O26" s="6">
        <f t="shared" si="17"/>
        <v>8.1313131313131309E-2</v>
      </c>
      <c r="P26" s="6">
        <f>O26/O26</f>
        <v>1</v>
      </c>
      <c r="R26" s="6">
        <f t="shared" si="18"/>
        <v>5.426621160409556E-2</v>
      </c>
      <c r="S26" s="6">
        <f t="shared" si="19"/>
        <v>8.1313131313131309E-2</v>
      </c>
      <c r="T26" s="6">
        <f t="shared" si="20"/>
        <v>3.776595744680851E-2</v>
      </c>
      <c r="U26" s="6">
        <f t="shared" si="21"/>
        <v>5.8983050847457627E-2</v>
      </c>
      <c r="Y26" s="4"/>
      <c r="Z26" t="s">
        <v>116</v>
      </c>
      <c r="AA26">
        <v>700</v>
      </c>
      <c r="AB26" t="s">
        <v>100</v>
      </c>
      <c r="AC26">
        <v>2190000</v>
      </c>
      <c r="AD26">
        <v>4560000</v>
      </c>
      <c r="AE26">
        <v>600</v>
      </c>
      <c r="AF26">
        <v>3950</v>
      </c>
      <c r="AH26" t="s">
        <v>116</v>
      </c>
      <c r="AI26">
        <v>800</v>
      </c>
      <c r="AJ26">
        <v>107000</v>
      </c>
      <c r="AK26">
        <v>239000</v>
      </c>
      <c r="AL26">
        <v>600</v>
      </c>
      <c r="AM26">
        <v>220</v>
      </c>
      <c r="AN26" s="6">
        <f t="shared" si="22"/>
        <v>4.8858447488584478E-2</v>
      </c>
      <c r="AO26" s="6">
        <f>AN26/AN26</f>
        <v>1</v>
      </c>
      <c r="AQ26" s="6">
        <f t="shared" si="23"/>
        <v>2.8641618497109826E-2</v>
      </c>
      <c r="AR26" s="6">
        <f t="shared" si="24"/>
        <v>4.8858447488584478E-2</v>
      </c>
      <c r="AS26" s="6">
        <f t="shared" si="25"/>
        <v>1.9629629629629629E-2</v>
      </c>
      <c r="AT26" s="6">
        <f t="shared" si="26"/>
        <v>1.9797297297297296E-2</v>
      </c>
      <c r="AU26" s="6">
        <f t="shared" si="27"/>
        <v>2.6546052631578946E-2</v>
      </c>
      <c r="AV26" s="6">
        <f t="shared" si="28"/>
        <v>5.5191256830601096E-2</v>
      </c>
      <c r="AY26" t="s">
        <v>117</v>
      </c>
      <c r="AZ26">
        <v>700</v>
      </c>
      <c r="BA26" t="s">
        <v>100</v>
      </c>
      <c r="BB26">
        <v>4320000</v>
      </c>
      <c r="BC26">
        <v>5650000</v>
      </c>
      <c r="BD26">
        <v>580</v>
      </c>
      <c r="BE26">
        <v>2300</v>
      </c>
      <c r="BG26" t="s">
        <v>117</v>
      </c>
      <c r="BH26">
        <v>800</v>
      </c>
      <c r="BI26">
        <v>1330000</v>
      </c>
      <c r="BJ26">
        <v>1940000</v>
      </c>
      <c r="BK26">
        <v>580</v>
      </c>
      <c r="BL26">
        <v>1040</v>
      </c>
      <c r="BM26" s="6">
        <f t="shared" si="29"/>
        <v>0.30787037037037035</v>
      </c>
      <c r="BN26" s="6">
        <f>BM26/BM26</f>
        <v>1</v>
      </c>
      <c r="BP26" s="6">
        <f t="shared" si="30"/>
        <v>0.2174757281553398</v>
      </c>
      <c r="BQ26" s="6">
        <f t="shared" si="31"/>
        <v>0.30787037037037035</v>
      </c>
      <c r="BR26" s="6">
        <f t="shared" si="32"/>
        <v>2.9348837209302325E-2</v>
      </c>
      <c r="BS26" s="6">
        <f t="shared" si="33"/>
        <v>3.651282051282051E-2</v>
      </c>
    </row>
    <row r="27" spans="1:72" x14ac:dyDescent="0.3">
      <c r="A27" t="s">
        <v>115</v>
      </c>
      <c r="B27">
        <v>700</v>
      </c>
      <c r="C27" t="s">
        <v>101</v>
      </c>
      <c r="D27">
        <v>1860000</v>
      </c>
      <c r="E27">
        <v>2830000</v>
      </c>
      <c r="F27">
        <v>522</v>
      </c>
      <c r="G27">
        <v>1840</v>
      </c>
      <c r="I27" t="s">
        <v>115</v>
      </c>
      <c r="J27">
        <v>800</v>
      </c>
      <c r="K27">
        <v>153000</v>
      </c>
      <c r="L27">
        <v>600000</v>
      </c>
      <c r="M27">
        <v>522</v>
      </c>
      <c r="N27">
        <v>856</v>
      </c>
      <c r="O27" s="6">
        <f t="shared" si="17"/>
        <v>8.2258064516129034E-2</v>
      </c>
      <c r="P27" s="6">
        <f>O27/O26</f>
        <v>1.0116209176517732</v>
      </c>
      <c r="Q27" s="6"/>
      <c r="R27" s="6">
        <f t="shared" si="18"/>
        <v>6.6019417475728162E-2</v>
      </c>
      <c r="S27" s="6">
        <f t="shared" si="19"/>
        <v>8.2258064516129034E-2</v>
      </c>
      <c r="T27" s="6">
        <f t="shared" si="20"/>
        <v>3.3888888888888892E-2</v>
      </c>
      <c r="U27" s="6">
        <f t="shared" si="21"/>
        <v>7.3195876288659797E-2</v>
      </c>
      <c r="W27" s="5"/>
      <c r="X27" s="5">
        <f>_xlfn.T.TEST(R26:U26,R27:U27,2,1)</f>
        <v>0.27427650449319518</v>
      </c>
      <c r="Y27" s="5"/>
      <c r="Z27" t="s">
        <v>116</v>
      </c>
      <c r="AA27">
        <v>700</v>
      </c>
      <c r="AB27" t="s">
        <v>101</v>
      </c>
      <c r="AC27">
        <v>2170000</v>
      </c>
      <c r="AD27">
        <v>4510000</v>
      </c>
      <c r="AE27">
        <v>600</v>
      </c>
      <c r="AF27">
        <v>3900</v>
      </c>
      <c r="AH27" t="s">
        <v>116</v>
      </c>
      <c r="AI27">
        <v>800</v>
      </c>
      <c r="AJ27">
        <v>90200</v>
      </c>
      <c r="AK27">
        <v>223000</v>
      </c>
      <c r="AL27">
        <v>600</v>
      </c>
      <c r="AM27">
        <v>222</v>
      </c>
      <c r="AN27" s="6">
        <f t="shared" si="22"/>
        <v>4.1566820276497697E-2</v>
      </c>
      <c r="AO27" s="6">
        <f>AN27/AN26</f>
        <v>0.85076015332270982</v>
      </c>
      <c r="AQ27" s="6">
        <f t="shared" si="23"/>
        <v>3.075E-2</v>
      </c>
      <c r="AR27" s="6">
        <f t="shared" si="24"/>
        <v>4.1566820276497697E-2</v>
      </c>
      <c r="AS27" s="6">
        <f t="shared" si="25"/>
        <v>1.0735294117647058E-2</v>
      </c>
      <c r="AT27" s="6">
        <f t="shared" si="26"/>
        <v>3.5648148148148151E-2</v>
      </c>
      <c r="AU27" s="6">
        <f t="shared" si="27"/>
        <v>1.4904458598726114E-2</v>
      </c>
      <c r="AV27" s="6">
        <f t="shared" si="28"/>
        <v>3.1942857142857141E-2</v>
      </c>
      <c r="AW27" s="5">
        <f>_xlfn.T.TEST(AQ$26:AV$26,AQ27:AV27,2,1)</f>
        <v>0.35520643054394663</v>
      </c>
      <c r="AY27" t="s">
        <v>117</v>
      </c>
      <c r="AZ27">
        <v>700</v>
      </c>
      <c r="BA27" t="s">
        <v>101</v>
      </c>
      <c r="BB27">
        <v>4420000</v>
      </c>
      <c r="BC27">
        <v>5710000</v>
      </c>
      <c r="BD27">
        <v>616</v>
      </c>
      <c r="BE27">
        <v>2090</v>
      </c>
      <c r="BG27" t="s">
        <v>117</v>
      </c>
      <c r="BH27">
        <v>800</v>
      </c>
      <c r="BI27">
        <v>1230000</v>
      </c>
      <c r="BJ27">
        <v>1980000</v>
      </c>
      <c r="BK27">
        <v>616</v>
      </c>
      <c r="BL27">
        <v>1220</v>
      </c>
      <c r="BM27" s="6">
        <f t="shared" si="29"/>
        <v>0.27828054298642535</v>
      </c>
      <c r="BN27" s="6">
        <f>BM27/BM26</f>
        <v>0.90388868097846431</v>
      </c>
      <c r="BP27" s="6">
        <f t="shared" si="30"/>
        <v>0.19886363636363635</v>
      </c>
      <c r="BQ27" s="6">
        <f t="shared" si="31"/>
        <v>0.27828054298642535</v>
      </c>
      <c r="BR27" s="6">
        <f t="shared" si="32"/>
        <v>1.8041958041958042E-2</v>
      </c>
      <c r="BS27" s="6">
        <f t="shared" si="33"/>
        <v>4.7457627118644069E-2</v>
      </c>
      <c r="BT27" s="5">
        <f>_xlfn.T.TEST(BP26:BS26,BP27:BS27,2,1)</f>
        <v>0.25127523904954674</v>
      </c>
    </row>
    <row r="28" spans="1:72" x14ac:dyDescent="0.3">
      <c r="A28" t="s">
        <v>115</v>
      </c>
      <c r="B28">
        <v>700</v>
      </c>
      <c r="C28" t="s">
        <v>102</v>
      </c>
      <c r="D28">
        <v>1920000</v>
      </c>
      <c r="E28">
        <v>2900000</v>
      </c>
      <c r="F28">
        <v>486</v>
      </c>
      <c r="G28">
        <v>2020</v>
      </c>
      <c r="I28" t="s">
        <v>115</v>
      </c>
      <c r="J28">
        <v>800</v>
      </c>
      <c r="K28">
        <v>157000</v>
      </c>
      <c r="L28">
        <v>619000</v>
      </c>
      <c r="M28">
        <v>486</v>
      </c>
      <c r="N28">
        <v>950</v>
      </c>
      <c r="O28" s="6">
        <f t="shared" si="17"/>
        <v>8.1770833333333334E-2</v>
      </c>
      <c r="P28" s="6">
        <f>O28/O26</f>
        <v>1.0056288819875776</v>
      </c>
      <c r="Q28" s="6"/>
      <c r="R28" s="6">
        <f t="shared" si="18"/>
        <v>5.7692307692307696E-2</v>
      </c>
      <c r="S28" s="6">
        <f t="shared" si="19"/>
        <v>8.1770833333333334E-2</v>
      </c>
      <c r="T28" s="6">
        <f t="shared" si="20"/>
        <v>4.8646616541353382E-2</v>
      </c>
      <c r="U28" s="6">
        <f t="shared" si="21"/>
        <v>6.5517241379310351E-2</v>
      </c>
      <c r="W28" s="5"/>
      <c r="X28" s="5">
        <f>_xlfn.T.TEST(R26:U26,R28:U28,2,1)</f>
        <v>9.6849584959561169E-2</v>
      </c>
      <c r="Y28" s="5"/>
      <c r="Z28" t="s">
        <v>116</v>
      </c>
      <c r="AA28">
        <v>700</v>
      </c>
      <c r="AB28" t="s">
        <v>102</v>
      </c>
      <c r="AC28">
        <v>2000000</v>
      </c>
      <c r="AD28">
        <v>4320000</v>
      </c>
      <c r="AE28">
        <v>580</v>
      </c>
      <c r="AF28">
        <v>4000</v>
      </c>
      <c r="AH28" t="s">
        <v>116</v>
      </c>
      <c r="AI28">
        <v>800</v>
      </c>
      <c r="AJ28">
        <v>90200</v>
      </c>
      <c r="AK28">
        <v>225000</v>
      </c>
      <c r="AL28">
        <v>580</v>
      </c>
      <c r="AM28">
        <v>233</v>
      </c>
      <c r="AN28" s="6">
        <f t="shared" si="22"/>
        <v>4.5100000000000001E-2</v>
      </c>
      <c r="AO28" s="6">
        <f>AN28/AN26</f>
        <v>0.92307476635514019</v>
      </c>
      <c r="AQ28" s="6">
        <f t="shared" si="23"/>
        <v>2.9603658536585364E-2</v>
      </c>
      <c r="AR28" s="6">
        <f t="shared" si="24"/>
        <v>4.5100000000000001E-2</v>
      </c>
      <c r="AS28" s="6">
        <f t="shared" si="25"/>
        <v>1.4594594594594595E-2</v>
      </c>
      <c r="AT28" s="6">
        <f t="shared" si="26"/>
        <v>1.8048780487804877E-2</v>
      </c>
      <c r="AU28" s="6">
        <f t="shared" si="27"/>
        <v>2.4761904761904763E-2</v>
      </c>
      <c r="AV28" s="6">
        <f t="shared" si="28"/>
        <v>4.0052910052910055E-2</v>
      </c>
      <c r="AW28" s="5">
        <f t="shared" ref="AW28:AW30" si="35">_xlfn.T.TEST(AQ$26:AV$26,AQ28:AV28,2,1)</f>
        <v>0.11290450673961377</v>
      </c>
      <c r="AY28" t="s">
        <v>117</v>
      </c>
      <c r="AZ28">
        <v>700</v>
      </c>
      <c r="BA28" t="s">
        <v>102</v>
      </c>
      <c r="BB28">
        <v>5620000</v>
      </c>
      <c r="BC28">
        <v>6930000</v>
      </c>
      <c r="BD28">
        <v>644</v>
      </c>
      <c r="BE28">
        <v>2040</v>
      </c>
      <c r="BG28" t="s">
        <v>117</v>
      </c>
      <c r="BH28">
        <v>800</v>
      </c>
      <c r="BI28">
        <v>1560000</v>
      </c>
      <c r="BJ28">
        <v>2310000</v>
      </c>
      <c r="BK28">
        <v>644</v>
      </c>
      <c r="BL28">
        <v>1160</v>
      </c>
      <c r="BM28" s="6">
        <f t="shared" si="29"/>
        <v>0.27758007117437722</v>
      </c>
      <c r="BN28" s="6">
        <f>BM28/BM26</f>
        <v>0.90161346426564637</v>
      </c>
      <c r="BP28" s="6">
        <f t="shared" si="30"/>
        <v>0.19963702359346641</v>
      </c>
      <c r="BQ28" s="6">
        <f t="shared" si="31"/>
        <v>0.27758007117437722</v>
      </c>
      <c r="BR28" s="6">
        <f t="shared" si="32"/>
        <v>3.6020942408376964E-2</v>
      </c>
      <c r="BS28" s="6">
        <f t="shared" si="33"/>
        <v>6.8932038834951456E-2</v>
      </c>
      <c r="BT28" s="5">
        <f>_xlfn.T.TEST(BP26:BS26,BP28:BS28,2,1)</f>
        <v>0.88101070670375137</v>
      </c>
    </row>
    <row r="29" spans="1:72" x14ac:dyDescent="0.3">
      <c r="A29" t="s">
        <v>115</v>
      </c>
      <c r="B29">
        <v>700</v>
      </c>
      <c r="C29" t="s">
        <v>103</v>
      </c>
      <c r="D29">
        <v>1830000</v>
      </c>
      <c r="E29">
        <v>2780000</v>
      </c>
      <c r="F29">
        <v>476</v>
      </c>
      <c r="G29">
        <v>1980</v>
      </c>
      <c r="I29" t="s">
        <v>115</v>
      </c>
      <c r="J29">
        <v>800</v>
      </c>
      <c r="K29">
        <v>143000</v>
      </c>
      <c r="L29">
        <v>582000</v>
      </c>
      <c r="M29">
        <v>476</v>
      </c>
      <c r="N29">
        <v>922</v>
      </c>
      <c r="O29" s="6">
        <f t="shared" si="17"/>
        <v>7.8142076502732236E-2</v>
      </c>
      <c r="P29" s="6">
        <f>O29/O26</f>
        <v>0.96100193462987471</v>
      </c>
      <c r="Q29" s="6"/>
      <c r="R29" s="6">
        <f t="shared" si="18"/>
        <v>5.7012195121951222E-2</v>
      </c>
      <c r="S29" s="6">
        <f t="shared" si="19"/>
        <v>7.8142076502732236E-2</v>
      </c>
      <c r="T29" s="6">
        <f t="shared" si="20"/>
        <v>3.912751677852349E-2</v>
      </c>
      <c r="U29" s="6">
        <f t="shared" si="21"/>
        <v>7.5294117647058817E-2</v>
      </c>
      <c r="W29" s="5"/>
      <c r="X29" s="5">
        <f>_xlfn.T.TEST(R26:U26,R29:U29,2,1)</f>
        <v>0.37959626766060123</v>
      </c>
      <c r="Y29" s="5"/>
      <c r="Z29" t="s">
        <v>116</v>
      </c>
      <c r="AA29">
        <v>700</v>
      </c>
      <c r="AB29" t="s">
        <v>103</v>
      </c>
      <c r="AC29">
        <v>2110000</v>
      </c>
      <c r="AD29">
        <v>4290000</v>
      </c>
      <c r="AE29">
        <v>570</v>
      </c>
      <c r="AF29">
        <v>3830</v>
      </c>
      <c r="AH29" t="s">
        <v>116</v>
      </c>
      <c r="AI29">
        <v>800</v>
      </c>
      <c r="AJ29">
        <v>90900</v>
      </c>
      <c r="AK29">
        <v>222000</v>
      </c>
      <c r="AL29">
        <v>570</v>
      </c>
      <c r="AM29">
        <v>230</v>
      </c>
      <c r="AN29" s="6">
        <f t="shared" si="22"/>
        <v>4.3080568720379145E-2</v>
      </c>
      <c r="AO29" s="6">
        <f>AN29/AN26</f>
        <v>0.88174248128626465</v>
      </c>
      <c r="AQ29" s="6">
        <f t="shared" si="23"/>
        <v>3.519163763066202E-2</v>
      </c>
      <c r="AR29" s="6">
        <f t="shared" si="24"/>
        <v>4.3080568720379145E-2</v>
      </c>
      <c r="AS29" s="6">
        <f t="shared" si="25"/>
        <v>1.9333333333333334E-2</v>
      </c>
      <c r="AT29" s="6">
        <f t="shared" si="26"/>
        <v>2.1895424836601306E-2</v>
      </c>
      <c r="AU29" s="6">
        <f t="shared" si="27"/>
        <v>3.1235059760956176E-2</v>
      </c>
      <c r="AV29" s="6">
        <f t="shared" si="28"/>
        <v>4.7834394904458601E-2</v>
      </c>
      <c r="AW29" s="5">
        <f t="shared" si="35"/>
        <v>0.99480523546578692</v>
      </c>
      <c r="AY29" t="s">
        <v>117</v>
      </c>
      <c r="AZ29">
        <v>700</v>
      </c>
      <c r="BA29" t="s">
        <v>103</v>
      </c>
      <c r="BB29">
        <v>4600000</v>
      </c>
      <c r="BC29">
        <v>5870000</v>
      </c>
      <c r="BD29">
        <v>616</v>
      </c>
      <c r="BE29">
        <v>2060</v>
      </c>
      <c r="BG29" t="s">
        <v>117</v>
      </c>
      <c r="BH29">
        <v>800</v>
      </c>
      <c r="BI29">
        <v>1300000</v>
      </c>
      <c r="BJ29">
        <v>1860000</v>
      </c>
      <c r="BK29">
        <v>616</v>
      </c>
      <c r="BL29">
        <v>910</v>
      </c>
      <c r="BM29" s="6">
        <f t="shared" si="29"/>
        <v>0.28260869565217389</v>
      </c>
      <c r="BN29" s="6">
        <f>BM29/BM26</f>
        <v>0.91794704151683559</v>
      </c>
      <c r="BP29" s="6">
        <f t="shared" si="30"/>
        <v>0.21361058601134217</v>
      </c>
      <c r="BQ29" s="6">
        <f t="shared" si="31"/>
        <v>0.28260869565217389</v>
      </c>
      <c r="BR29" s="6">
        <f t="shared" si="32"/>
        <v>2.3668122270742359E-2</v>
      </c>
      <c r="BS29" s="6">
        <f t="shared" si="33"/>
        <v>5.0239234449760764E-2</v>
      </c>
      <c r="BT29" s="5">
        <f>_xlfn.T.TEST(BP26:BS26,BP29:BS29,2,1)</f>
        <v>0.55579551388092263</v>
      </c>
    </row>
    <row r="30" spans="1:72" x14ac:dyDescent="0.3">
      <c r="A30" t="s">
        <v>115</v>
      </c>
      <c r="B30">
        <v>700</v>
      </c>
      <c r="C30" t="s">
        <v>104</v>
      </c>
      <c r="D30">
        <v>1780000</v>
      </c>
      <c r="E30">
        <v>2700000</v>
      </c>
      <c r="F30">
        <v>494</v>
      </c>
      <c r="G30">
        <v>1880</v>
      </c>
      <c r="I30" t="s">
        <v>115</v>
      </c>
      <c r="J30">
        <v>800</v>
      </c>
      <c r="K30">
        <v>150000</v>
      </c>
      <c r="L30">
        <v>605000</v>
      </c>
      <c r="M30">
        <v>494</v>
      </c>
      <c r="N30">
        <v>921</v>
      </c>
      <c r="O30" s="6">
        <f t="shared" si="17"/>
        <v>8.4269662921348312E-2</v>
      </c>
      <c r="P30" s="6">
        <f>O30/O26</f>
        <v>1.0363598297159606</v>
      </c>
      <c r="Q30" s="6"/>
      <c r="R30" s="6">
        <f t="shared" si="18"/>
        <v>6.5346534653465349E-2</v>
      </c>
      <c r="S30" s="6">
        <f t="shared" si="19"/>
        <v>8.4269662921348312E-2</v>
      </c>
      <c r="T30" s="6">
        <f t="shared" si="20"/>
        <v>6.2765957446808504E-2</v>
      </c>
      <c r="U30" s="6">
        <f>O66</f>
        <v>5.4621212121212119E-2</v>
      </c>
      <c r="W30" s="5"/>
      <c r="X30" s="5">
        <f>_xlfn.T.TEST(R26:U26,R30:U30,2,1)</f>
        <v>0.26202070885209783</v>
      </c>
      <c r="Z30" t="s">
        <v>116</v>
      </c>
      <c r="AA30">
        <v>700</v>
      </c>
      <c r="AB30" t="s">
        <v>104</v>
      </c>
      <c r="AC30">
        <v>2010000</v>
      </c>
      <c r="AD30">
        <v>4160000</v>
      </c>
      <c r="AE30">
        <v>522</v>
      </c>
      <c r="AF30">
        <v>4120</v>
      </c>
      <c r="AH30" t="s">
        <v>116</v>
      </c>
      <c r="AI30">
        <v>800</v>
      </c>
      <c r="AJ30">
        <v>103000</v>
      </c>
      <c r="AK30">
        <v>228000</v>
      </c>
      <c r="AL30">
        <v>522</v>
      </c>
      <c r="AM30">
        <v>241</v>
      </c>
      <c r="AN30" s="6">
        <f t="shared" si="22"/>
        <v>5.124378109452736E-2</v>
      </c>
      <c r="AO30" s="6">
        <f>AN30/AN26</f>
        <v>1.0488213139907936</v>
      </c>
      <c r="AQ30" s="6">
        <f t="shared" si="23"/>
        <v>3.302788844621514E-2</v>
      </c>
      <c r="AR30" s="6">
        <f t="shared" si="24"/>
        <v>5.124378109452736E-2</v>
      </c>
      <c r="AS30" s="6">
        <f>AP48</f>
        <v>6.7815126050420164E-3</v>
      </c>
      <c r="AT30" s="6"/>
      <c r="AU30" s="6">
        <f t="shared" si="27"/>
        <v>3.5108225108225109E-2</v>
      </c>
      <c r="AV30" s="6">
        <f t="shared" si="28"/>
        <v>8.8944723618090457E-2</v>
      </c>
      <c r="AW30" s="5">
        <f t="shared" si="35"/>
        <v>0.39141180245872481</v>
      </c>
      <c r="AY30" t="s">
        <v>117</v>
      </c>
      <c r="AZ30">
        <v>700</v>
      </c>
      <c r="BA30" t="s">
        <v>104</v>
      </c>
      <c r="BB30">
        <v>4560000</v>
      </c>
      <c r="BC30">
        <v>5850000</v>
      </c>
      <c r="BD30">
        <v>567</v>
      </c>
      <c r="BE30">
        <v>2260</v>
      </c>
      <c r="BG30" t="s">
        <v>117</v>
      </c>
      <c r="BH30">
        <v>800</v>
      </c>
      <c r="BI30">
        <v>1250000</v>
      </c>
      <c r="BJ30">
        <v>1820000</v>
      </c>
      <c r="BK30">
        <v>567</v>
      </c>
      <c r="BL30">
        <v>1010</v>
      </c>
      <c r="BM30" s="6">
        <f t="shared" si="29"/>
        <v>0.27412280701754388</v>
      </c>
      <c r="BN30" s="6">
        <f>BM30/BM26</f>
        <v>0.89038385437277412</v>
      </c>
      <c r="BP30" s="6">
        <f t="shared" si="30"/>
        <v>0.2474437627811861</v>
      </c>
      <c r="BQ30" s="6">
        <f t="shared" si="31"/>
        <v>0.27412280701754388</v>
      </c>
      <c r="BR30" s="6"/>
      <c r="BS30" s="6">
        <f t="shared" si="33"/>
        <v>1.0976744186046512E-2</v>
      </c>
      <c r="BT30" s="5">
        <f>_xlfn.T.TEST(BP26:BS26,BP30:BS30,2,1)</f>
        <v>0.67360988810830835</v>
      </c>
    </row>
    <row r="31" spans="1:72" x14ac:dyDescent="0.3">
      <c r="A31" t="s">
        <v>115</v>
      </c>
      <c r="B31">
        <v>700</v>
      </c>
      <c r="C31" t="s">
        <v>105</v>
      </c>
      <c r="D31">
        <v>1670000</v>
      </c>
      <c r="E31">
        <v>2550000</v>
      </c>
      <c r="F31">
        <v>486</v>
      </c>
      <c r="G31">
        <v>1800</v>
      </c>
      <c r="I31" t="s">
        <v>115</v>
      </c>
      <c r="J31">
        <v>800</v>
      </c>
      <c r="K31">
        <v>1000000</v>
      </c>
      <c r="L31">
        <v>1450000</v>
      </c>
      <c r="M31">
        <v>486</v>
      </c>
      <c r="N31">
        <v>924</v>
      </c>
      <c r="O31" s="6">
        <f t="shared" si="17"/>
        <v>0.59880239520958078</v>
      </c>
      <c r="P31" s="6">
        <f>O31/O31</f>
        <v>1</v>
      </c>
      <c r="R31" s="6">
        <f>O13</f>
        <v>0.64444444444444449</v>
      </c>
      <c r="S31" s="6">
        <f t="shared" si="19"/>
        <v>0.59880239520958078</v>
      </c>
      <c r="T31" s="6"/>
      <c r="U31" s="6">
        <f t="shared" si="21"/>
        <v>0.22851365015166836</v>
      </c>
      <c r="V31" s="6">
        <f>O75</f>
        <v>0.49397590361445781</v>
      </c>
      <c r="W31" s="6">
        <f>O82</f>
        <v>0.50222222222222224</v>
      </c>
      <c r="Z31" t="s">
        <v>116</v>
      </c>
      <c r="AA31">
        <v>700</v>
      </c>
      <c r="AB31" t="s">
        <v>105</v>
      </c>
      <c r="AC31">
        <v>1300000</v>
      </c>
      <c r="AD31">
        <v>3130000</v>
      </c>
      <c r="AE31">
        <v>400</v>
      </c>
      <c r="AF31">
        <v>4580</v>
      </c>
      <c r="AH31" t="s">
        <v>116</v>
      </c>
      <c r="AI31">
        <v>800</v>
      </c>
      <c r="AJ31">
        <v>2710000</v>
      </c>
      <c r="AK31">
        <v>3100000</v>
      </c>
      <c r="AL31">
        <v>400</v>
      </c>
      <c r="AM31">
        <v>974</v>
      </c>
      <c r="AN31" s="6">
        <f t="shared" si="22"/>
        <v>2.0846153846153848</v>
      </c>
      <c r="AO31" s="6">
        <f>AN31/AN31</f>
        <v>1</v>
      </c>
      <c r="AQ31" s="6">
        <f>AN13</f>
        <v>1.26171875</v>
      </c>
      <c r="AR31" s="6">
        <f t="shared" si="24"/>
        <v>2.0846153846153848</v>
      </c>
      <c r="AS31" s="6">
        <f t="shared" si="25"/>
        <v>1.1623616236162362</v>
      </c>
      <c r="AT31" s="6">
        <f t="shared" si="26"/>
        <v>0.94265232974910396</v>
      </c>
      <c r="AU31" s="6">
        <f t="shared" si="27"/>
        <v>0.60173160173160178</v>
      </c>
      <c r="AV31" s="6">
        <f t="shared" si="28"/>
        <v>0.78395061728395066</v>
      </c>
      <c r="AY31" t="s">
        <v>117</v>
      </c>
      <c r="AZ31">
        <v>700</v>
      </c>
      <c r="BA31" t="s">
        <v>105</v>
      </c>
      <c r="BB31">
        <v>4500000</v>
      </c>
      <c r="BC31">
        <v>5820000</v>
      </c>
      <c r="BD31">
        <v>567</v>
      </c>
      <c r="BE31">
        <v>2320</v>
      </c>
      <c r="BG31" t="s">
        <v>117</v>
      </c>
      <c r="BH31">
        <v>800</v>
      </c>
      <c r="BI31">
        <v>7070000</v>
      </c>
      <c r="BJ31">
        <v>8440000</v>
      </c>
      <c r="BK31">
        <v>567</v>
      </c>
      <c r="BL31">
        <v>2420</v>
      </c>
      <c r="BM31" s="6">
        <f t="shared" si="29"/>
        <v>1.5711111111111111</v>
      </c>
      <c r="BN31" s="6">
        <f>BM31/BM31</f>
        <v>1</v>
      </c>
      <c r="BP31" s="6">
        <f t="shared" si="30"/>
        <v>1.5080321285140563</v>
      </c>
      <c r="BQ31" s="6">
        <f t="shared" si="31"/>
        <v>1.5711111111111111</v>
      </c>
      <c r="BR31" s="6">
        <f t="shared" si="32"/>
        <v>1.6532663316582914</v>
      </c>
      <c r="BS31" s="6">
        <f t="shared" si="33"/>
        <v>1.7522935779816513</v>
      </c>
    </row>
    <row r="32" spans="1:72" x14ac:dyDescent="0.3">
      <c r="A32" t="s">
        <v>115</v>
      </c>
      <c r="B32">
        <v>700</v>
      </c>
      <c r="C32" t="s">
        <v>106</v>
      </c>
      <c r="D32">
        <v>1830000</v>
      </c>
      <c r="E32">
        <v>2800000</v>
      </c>
      <c r="F32">
        <v>513</v>
      </c>
      <c r="G32">
        <v>1880</v>
      </c>
      <c r="I32" t="s">
        <v>115</v>
      </c>
      <c r="J32">
        <v>800</v>
      </c>
      <c r="K32">
        <v>1620000</v>
      </c>
      <c r="L32">
        <v>2130000</v>
      </c>
      <c r="M32">
        <v>513</v>
      </c>
      <c r="N32">
        <v>1000</v>
      </c>
      <c r="O32" s="6">
        <f t="shared" si="17"/>
        <v>0.88524590163934425</v>
      </c>
      <c r="P32" s="6">
        <f>O32/O31</f>
        <v>1.4783606557377049</v>
      </c>
      <c r="Q32" s="6"/>
      <c r="R32" s="6">
        <f t="shared" ref="R32:R35" si="36">O14</f>
        <v>0.64723032069970843</v>
      </c>
      <c r="S32" s="6">
        <f t="shared" si="19"/>
        <v>0.88524590163934425</v>
      </c>
      <c r="T32" s="6"/>
      <c r="U32" s="6">
        <f t="shared" si="21"/>
        <v>0.28376703841387857</v>
      </c>
      <c r="V32" s="6">
        <f>O76</f>
        <v>0.51282051282051277</v>
      </c>
      <c r="W32" s="6">
        <f>O83</f>
        <v>0.6853932584269663</v>
      </c>
      <c r="X32" s="5">
        <f>_xlfn.T.TEST(R31:W31,R32:W32,2,1)</f>
        <v>0.11512369668284407</v>
      </c>
      <c r="Z32" t="s">
        <v>116</v>
      </c>
      <c r="AA32">
        <v>700</v>
      </c>
      <c r="AB32" t="s">
        <v>106</v>
      </c>
      <c r="AC32">
        <v>1620000</v>
      </c>
      <c r="AD32">
        <v>3480000</v>
      </c>
      <c r="AE32">
        <v>425</v>
      </c>
      <c r="AF32">
        <v>4380</v>
      </c>
      <c r="AH32" t="s">
        <v>116</v>
      </c>
      <c r="AI32">
        <v>800</v>
      </c>
      <c r="AJ32">
        <v>3570000</v>
      </c>
      <c r="AK32">
        <v>4160000</v>
      </c>
      <c r="AL32">
        <v>425</v>
      </c>
      <c r="AM32">
        <v>1390</v>
      </c>
      <c r="AN32" s="6">
        <f t="shared" si="22"/>
        <v>2.2037037037037037</v>
      </c>
      <c r="AO32" s="6">
        <f>AN32/AN31</f>
        <v>1.0571272379390459</v>
      </c>
      <c r="AQ32" s="6">
        <f t="shared" si="23"/>
        <v>1.2166666666666666</v>
      </c>
      <c r="AR32" s="6">
        <f t="shared" si="24"/>
        <v>2.2037037037037037</v>
      </c>
      <c r="AS32" s="6">
        <f t="shared" si="25"/>
        <v>1.2547528517110267</v>
      </c>
      <c r="AT32" s="6">
        <f t="shared" si="26"/>
        <v>0.81944444444444442</v>
      </c>
      <c r="AU32" s="6">
        <f t="shared" si="27"/>
        <v>0.58620689655172409</v>
      </c>
      <c r="AV32" s="6">
        <f t="shared" si="28"/>
        <v>0.71159874608150475</v>
      </c>
      <c r="AW32" s="5">
        <f>_xlfn.T.TEST(AQ$31:AV$31,AQ32:AV32,2,1)</f>
        <v>0.85528096898968453</v>
      </c>
      <c r="AY32" t="s">
        <v>117</v>
      </c>
      <c r="AZ32">
        <v>700</v>
      </c>
      <c r="BA32" t="s">
        <v>106</v>
      </c>
      <c r="BB32">
        <v>4910000</v>
      </c>
      <c r="BC32">
        <v>6250000</v>
      </c>
      <c r="BD32">
        <v>594</v>
      </c>
      <c r="BE32">
        <v>2250</v>
      </c>
      <c r="BG32" t="s">
        <v>117</v>
      </c>
      <c r="BH32">
        <v>800</v>
      </c>
      <c r="BI32">
        <v>8020000</v>
      </c>
      <c r="BJ32">
        <v>9670000</v>
      </c>
      <c r="BK32">
        <v>594</v>
      </c>
      <c r="BL32">
        <v>2780</v>
      </c>
      <c r="BM32" s="6">
        <f t="shared" si="29"/>
        <v>1.6334012219959266</v>
      </c>
      <c r="BN32" s="6">
        <f>BM32/BM31</f>
        <v>1.0396471710016506</v>
      </c>
      <c r="BP32" s="6">
        <f t="shared" si="30"/>
        <v>1.3220973782771535</v>
      </c>
      <c r="BQ32" s="6">
        <f t="shared" si="31"/>
        <v>1.6334012219959266</v>
      </c>
      <c r="BR32" s="6">
        <f t="shared" si="32"/>
        <v>1.625</v>
      </c>
      <c r="BS32" s="6">
        <f t="shared" si="33"/>
        <v>1.7432432432432432</v>
      </c>
      <c r="BT32" s="5">
        <f>_xlfn.T.TEST(BP31:BS31,BP32:BS32,2,1)</f>
        <v>0.49786981206300601</v>
      </c>
    </row>
    <row r="33" spans="1:72" x14ac:dyDescent="0.3">
      <c r="A33" t="s">
        <v>115</v>
      </c>
      <c r="B33">
        <v>700</v>
      </c>
      <c r="C33" t="s">
        <v>107</v>
      </c>
      <c r="D33">
        <v>1720000</v>
      </c>
      <c r="E33">
        <v>2560000</v>
      </c>
      <c r="F33">
        <v>459</v>
      </c>
      <c r="G33">
        <v>1820</v>
      </c>
      <c r="I33" t="s">
        <v>115</v>
      </c>
      <c r="J33">
        <v>800</v>
      </c>
      <c r="K33">
        <v>969000</v>
      </c>
      <c r="L33">
        <v>1410000</v>
      </c>
      <c r="M33">
        <v>459</v>
      </c>
      <c r="N33">
        <v>968</v>
      </c>
      <c r="O33" s="6">
        <f t="shared" si="17"/>
        <v>0.56337209302325586</v>
      </c>
      <c r="P33" s="6">
        <f>O33/O31</f>
        <v>0.94083139534883742</v>
      </c>
      <c r="Q33" s="6"/>
      <c r="R33" s="6">
        <f t="shared" si="36"/>
        <v>0.39403973509933776</v>
      </c>
      <c r="S33" s="6">
        <f t="shared" si="19"/>
        <v>0.56337209302325586</v>
      </c>
      <c r="T33" s="6"/>
      <c r="U33" s="6">
        <f t="shared" si="21"/>
        <v>0.52204724409448822</v>
      </c>
      <c r="V33" s="6">
        <f>O77</f>
        <v>0.58441558441558439</v>
      </c>
      <c r="W33" s="6">
        <f>O84</f>
        <v>0.61081081081081079</v>
      </c>
      <c r="X33" s="5">
        <f>_xlfn.T.TEST(R31:W31,R33:W33,2,1)</f>
        <v>0.66938176409895733</v>
      </c>
      <c r="Z33" t="s">
        <v>116</v>
      </c>
      <c r="AA33">
        <v>700</v>
      </c>
      <c r="AB33" t="s">
        <v>107</v>
      </c>
      <c r="AC33">
        <v>1550000</v>
      </c>
      <c r="AD33">
        <v>3380000</v>
      </c>
      <c r="AE33">
        <v>390</v>
      </c>
      <c r="AF33">
        <v>4700</v>
      </c>
      <c r="AH33" t="s">
        <v>116</v>
      </c>
      <c r="AI33">
        <v>800</v>
      </c>
      <c r="AJ33">
        <v>3230000</v>
      </c>
      <c r="AK33">
        <v>3710000</v>
      </c>
      <c r="AL33">
        <v>390</v>
      </c>
      <c r="AM33">
        <v>1240</v>
      </c>
      <c r="AN33" s="6">
        <f t="shared" si="22"/>
        <v>2.0838709677419356</v>
      </c>
      <c r="AO33" s="6">
        <f>AN33/AN31</f>
        <v>0.99964289965480302</v>
      </c>
      <c r="AQ33" s="6">
        <f t="shared" si="23"/>
        <v>0.93307086614173229</v>
      </c>
      <c r="AR33" s="6">
        <f t="shared" si="24"/>
        <v>2.0838709677419356</v>
      </c>
      <c r="AS33" s="6">
        <f t="shared" si="25"/>
        <v>1.229665071770335</v>
      </c>
      <c r="AT33" s="6">
        <f t="shared" si="26"/>
        <v>0.86206896551724133</v>
      </c>
      <c r="AU33" s="6">
        <f t="shared" si="27"/>
        <v>0.79027355623100304</v>
      </c>
      <c r="AV33" s="6">
        <f t="shared" si="28"/>
        <v>0.6692913385826772</v>
      </c>
      <c r="AW33" s="5">
        <f t="shared" ref="AW33:AW35" si="37">_xlfn.T.TEST(AQ$31:AV$31,AQ33:AV33,2,1)</f>
        <v>0.5612851624713685</v>
      </c>
      <c r="AY33" t="s">
        <v>117</v>
      </c>
      <c r="AZ33">
        <v>700</v>
      </c>
      <c r="BA33" t="s">
        <v>107</v>
      </c>
      <c r="BB33">
        <v>4870000</v>
      </c>
      <c r="BC33">
        <v>6180000</v>
      </c>
      <c r="BD33">
        <v>567</v>
      </c>
      <c r="BE33">
        <v>2310</v>
      </c>
      <c r="BG33" t="s">
        <v>117</v>
      </c>
      <c r="BH33">
        <v>800</v>
      </c>
      <c r="BI33">
        <v>7860000</v>
      </c>
      <c r="BJ33">
        <v>9520000</v>
      </c>
      <c r="BK33">
        <v>567</v>
      </c>
      <c r="BL33">
        <v>2920</v>
      </c>
      <c r="BM33" s="6">
        <f t="shared" si="29"/>
        <v>1.6139630390143738</v>
      </c>
      <c r="BN33" s="6">
        <f>BM33/BM31</f>
        <v>1.0272749187503085</v>
      </c>
      <c r="BP33" s="6">
        <f t="shared" si="30"/>
        <v>1.2408759124087592</v>
      </c>
      <c r="BQ33" s="6">
        <f t="shared" si="31"/>
        <v>1.6139630390143738</v>
      </c>
      <c r="BR33" s="6">
        <f t="shared" si="32"/>
        <v>1.8852459016393444</v>
      </c>
      <c r="BS33" s="6">
        <f t="shared" si="33"/>
        <v>1.7475247524752475</v>
      </c>
      <c r="BT33" s="5">
        <f>_xlfn.T.TEST(BP31:BS31,BP33:BS33,2,1)</f>
        <v>0.99480886617126385</v>
      </c>
    </row>
    <row r="34" spans="1:72" x14ac:dyDescent="0.3">
      <c r="A34" t="s">
        <v>115</v>
      </c>
      <c r="B34">
        <v>700</v>
      </c>
      <c r="C34" t="s">
        <v>108</v>
      </c>
      <c r="D34">
        <v>2130000</v>
      </c>
      <c r="E34">
        <v>3200000</v>
      </c>
      <c r="F34">
        <v>567</v>
      </c>
      <c r="G34">
        <v>1880</v>
      </c>
      <c r="I34" t="s">
        <v>115</v>
      </c>
      <c r="J34">
        <v>800</v>
      </c>
      <c r="K34">
        <v>1860000</v>
      </c>
      <c r="L34">
        <v>2500000</v>
      </c>
      <c r="M34">
        <v>567</v>
      </c>
      <c r="N34">
        <v>1130</v>
      </c>
      <c r="O34" s="6">
        <f t="shared" si="17"/>
        <v>0.87323943661971826</v>
      </c>
      <c r="P34" s="6">
        <f>O34/O31</f>
        <v>1.4583098591549297</v>
      </c>
      <c r="Q34" s="6"/>
      <c r="R34" s="6">
        <f t="shared" si="36"/>
        <v>0.76749999999999996</v>
      </c>
      <c r="S34" s="6">
        <f t="shared" si="19"/>
        <v>0.87323943661971826</v>
      </c>
      <c r="T34" s="6"/>
      <c r="U34" s="6">
        <f t="shared" si="21"/>
        <v>0.4303448275862069</v>
      </c>
      <c r="V34" s="6">
        <f>O78</f>
        <v>0.50476190476190474</v>
      </c>
      <c r="W34" s="6">
        <f>O85</f>
        <v>0.59817351598173518</v>
      </c>
      <c r="X34" s="5">
        <f>_xlfn.T.TEST(R31:W31,R34:W34,2,1)</f>
        <v>3.5321219211621332E-2</v>
      </c>
      <c r="Z34" t="s">
        <v>116</v>
      </c>
      <c r="AA34">
        <v>700</v>
      </c>
      <c r="AB34" t="s">
        <v>108</v>
      </c>
      <c r="AC34">
        <v>1760000</v>
      </c>
      <c r="AD34">
        <v>3810000</v>
      </c>
      <c r="AE34">
        <v>450</v>
      </c>
      <c r="AF34">
        <v>4540</v>
      </c>
      <c r="AH34" t="s">
        <v>116</v>
      </c>
      <c r="AI34">
        <v>800</v>
      </c>
      <c r="AJ34">
        <v>4160000</v>
      </c>
      <c r="AK34">
        <v>4720000</v>
      </c>
      <c r="AL34">
        <v>450</v>
      </c>
      <c r="AM34">
        <v>1260</v>
      </c>
      <c r="AN34" s="6">
        <f t="shared" si="22"/>
        <v>2.3636363636363638</v>
      </c>
      <c r="AO34" s="6">
        <f>AN34/AN31</f>
        <v>1.1338477021133848</v>
      </c>
      <c r="AQ34" s="6">
        <f t="shared" si="23"/>
        <v>1.1375838926174497</v>
      </c>
      <c r="AR34" s="6">
        <f t="shared" si="24"/>
        <v>2.3636363636363638</v>
      </c>
      <c r="AS34" s="6">
        <f t="shared" si="25"/>
        <v>1.3452768729641693</v>
      </c>
      <c r="AT34" s="6">
        <f t="shared" si="26"/>
        <v>0.82352941176470584</v>
      </c>
      <c r="AU34" s="6">
        <f t="shared" si="27"/>
        <v>0.7068965517241379</v>
      </c>
      <c r="AV34" s="6">
        <f t="shared" si="28"/>
        <v>0.72261072261072257</v>
      </c>
      <c r="AW34" s="5">
        <f t="shared" si="37"/>
        <v>0.55579081694074239</v>
      </c>
      <c r="AY34" t="s">
        <v>117</v>
      </c>
      <c r="AZ34">
        <v>700</v>
      </c>
      <c r="BA34" t="s">
        <v>108</v>
      </c>
      <c r="BB34">
        <v>5650000</v>
      </c>
      <c r="BC34">
        <v>7150000</v>
      </c>
      <c r="BD34">
        <v>572</v>
      </c>
      <c r="BE34">
        <v>2630</v>
      </c>
      <c r="BG34" t="s">
        <v>117</v>
      </c>
      <c r="BH34">
        <v>800</v>
      </c>
      <c r="BI34">
        <v>9180000</v>
      </c>
      <c r="BJ34">
        <v>11200000</v>
      </c>
      <c r="BK34">
        <v>572</v>
      </c>
      <c r="BL34">
        <v>3510</v>
      </c>
      <c r="BM34" s="6">
        <f t="shared" si="29"/>
        <v>1.6247787610619469</v>
      </c>
      <c r="BN34" s="6">
        <f>BM34/BM31</f>
        <v>1.0341590416943085</v>
      </c>
      <c r="BP34" s="6">
        <f t="shared" si="30"/>
        <v>1.2798232695139911</v>
      </c>
      <c r="BQ34" s="6">
        <f t="shared" si="31"/>
        <v>1.6247787610619469</v>
      </c>
      <c r="BR34" s="6">
        <f t="shared" si="32"/>
        <v>1.8325991189427313</v>
      </c>
      <c r="BS34" s="6">
        <f t="shared" si="33"/>
        <v>1.9708333333333334</v>
      </c>
      <c r="BT34" s="5">
        <f>_xlfn.T.TEST(BP31:BS31,BP34:BS34,2,1)</f>
        <v>0.61892026104332198</v>
      </c>
    </row>
    <row r="35" spans="1:72" x14ac:dyDescent="0.3">
      <c r="A35" t="s">
        <v>115</v>
      </c>
      <c r="B35">
        <v>700</v>
      </c>
      <c r="C35" t="s">
        <v>109</v>
      </c>
      <c r="D35">
        <v>1860000</v>
      </c>
      <c r="E35">
        <v>2810000</v>
      </c>
      <c r="F35">
        <v>486</v>
      </c>
      <c r="G35">
        <v>1940</v>
      </c>
      <c r="I35" t="s">
        <v>115</v>
      </c>
      <c r="J35">
        <v>800</v>
      </c>
      <c r="K35">
        <v>1090000</v>
      </c>
      <c r="L35">
        <v>1500000</v>
      </c>
      <c r="M35">
        <v>486</v>
      </c>
      <c r="N35">
        <v>849</v>
      </c>
      <c r="O35" s="6">
        <f t="shared" si="17"/>
        <v>0.58602150537634412</v>
      </c>
      <c r="P35" s="6">
        <f>O35/O31</f>
        <v>0.97865591397849472</v>
      </c>
      <c r="Q35" s="6"/>
      <c r="R35" s="6">
        <f t="shared" si="36"/>
        <v>0.73096446700507611</v>
      </c>
      <c r="S35" s="6">
        <f t="shared" si="19"/>
        <v>0.58602150537634412</v>
      </c>
      <c r="T35" s="6"/>
      <c r="U35" s="6">
        <f t="shared" si="21"/>
        <v>0.16606498194945848</v>
      </c>
      <c r="V35" s="6">
        <f>O79</f>
        <v>0.55511811023622049</v>
      </c>
      <c r="W35" s="6">
        <f>O86</f>
        <v>0.40153061224489794</v>
      </c>
      <c r="X35" s="5">
        <f>_xlfn.T.TEST(R31:W31,R35:W35,2,1)</f>
        <v>0.88136517776816536</v>
      </c>
      <c r="Z35" t="s">
        <v>116</v>
      </c>
      <c r="AA35">
        <v>700</v>
      </c>
      <c r="AB35" t="s">
        <v>109</v>
      </c>
      <c r="AC35">
        <v>1540000</v>
      </c>
      <c r="AD35">
        <v>3530000</v>
      </c>
      <c r="AE35">
        <v>390</v>
      </c>
      <c r="AF35">
        <v>5110</v>
      </c>
      <c r="AH35" t="s">
        <v>116</v>
      </c>
      <c r="AI35">
        <v>800</v>
      </c>
      <c r="AJ35">
        <v>3000000</v>
      </c>
      <c r="AK35">
        <v>3380000</v>
      </c>
      <c r="AL35">
        <v>390</v>
      </c>
      <c r="AM35">
        <v>961</v>
      </c>
      <c r="AN35" s="6">
        <f t="shared" si="22"/>
        <v>1.948051948051948</v>
      </c>
      <c r="AO35" s="6">
        <f>AN35/AN31</f>
        <v>0.93448986437916315</v>
      </c>
      <c r="AQ35" s="6">
        <f t="shared" si="23"/>
        <v>1.0940766550522647</v>
      </c>
      <c r="AR35" s="6">
        <f t="shared" si="24"/>
        <v>1.948051948051948</v>
      </c>
      <c r="AS35" s="6">
        <f t="shared" si="25"/>
        <v>1.067524115755627</v>
      </c>
      <c r="AT35" s="6">
        <f t="shared" si="26"/>
        <v>0.68581081081081086</v>
      </c>
      <c r="AU35" s="6">
        <f t="shared" si="27"/>
        <v>0.35454545454545455</v>
      </c>
      <c r="AV35" s="6">
        <f t="shared" si="28"/>
        <v>0.37914691943127959</v>
      </c>
      <c r="AW35" s="5">
        <f t="shared" si="37"/>
        <v>4.837766600926669E-3</v>
      </c>
      <c r="AY35" t="s">
        <v>117</v>
      </c>
      <c r="AZ35">
        <v>700</v>
      </c>
      <c r="BA35" t="s">
        <v>109</v>
      </c>
      <c r="BB35">
        <v>6160000</v>
      </c>
      <c r="BC35">
        <v>7490000</v>
      </c>
      <c r="BD35">
        <v>690</v>
      </c>
      <c r="BE35">
        <v>1930</v>
      </c>
      <c r="BG35" t="s">
        <v>117</v>
      </c>
      <c r="BH35">
        <v>800</v>
      </c>
      <c r="BI35">
        <v>8980000</v>
      </c>
      <c r="BJ35">
        <v>10800000</v>
      </c>
      <c r="BK35">
        <v>690</v>
      </c>
      <c r="BL35">
        <v>2700</v>
      </c>
      <c r="BM35" s="6">
        <f t="shared" si="29"/>
        <v>1.4577922077922079</v>
      </c>
      <c r="BN35" s="6">
        <f>BM35/BM31</f>
        <v>0.92787339958485648</v>
      </c>
      <c r="BP35" s="6">
        <f t="shared" si="30"/>
        <v>1.2880434782608696</v>
      </c>
      <c r="BQ35" s="6">
        <f t="shared" si="31"/>
        <v>1.4577922077922079</v>
      </c>
      <c r="BR35" s="6">
        <f t="shared" si="32"/>
        <v>1.4136546184738956</v>
      </c>
      <c r="BS35" s="6">
        <f t="shared" si="33"/>
        <v>1.6853932584269662</v>
      </c>
      <c r="BT35" s="5">
        <f>_xlfn.T.TEST(BP31:BS31,BP35:BS35,2,1)</f>
        <v>3.107535869774183E-2</v>
      </c>
    </row>
    <row r="38" spans="1:72" x14ac:dyDescent="0.3">
      <c r="A38" t="s">
        <v>87</v>
      </c>
      <c r="B38" t="s">
        <v>61</v>
      </c>
      <c r="C38" t="s">
        <v>60</v>
      </c>
      <c r="D38" t="s">
        <v>59</v>
      </c>
      <c r="E38" t="s">
        <v>58</v>
      </c>
      <c r="F38" t="s">
        <v>57</v>
      </c>
      <c r="G38" t="s">
        <v>56</v>
      </c>
      <c r="I38" t="s">
        <v>88</v>
      </c>
      <c r="J38" t="s">
        <v>61</v>
      </c>
      <c r="K38" t="s">
        <v>59</v>
      </c>
      <c r="L38" t="s">
        <v>58</v>
      </c>
      <c r="M38" t="s">
        <v>57</v>
      </c>
      <c r="N38" t="s">
        <v>56</v>
      </c>
      <c r="O38" t="s">
        <v>55</v>
      </c>
      <c r="P38" t="s">
        <v>89</v>
      </c>
      <c r="R38" t="s">
        <v>86</v>
      </c>
      <c r="S38" t="s">
        <v>110</v>
      </c>
      <c r="T38" t="s">
        <v>111</v>
      </c>
      <c r="U38" t="s">
        <v>112</v>
      </c>
      <c r="V38" t="s">
        <v>113</v>
      </c>
      <c r="W38" t="s">
        <v>114</v>
      </c>
      <c r="Z38" t="s">
        <v>63</v>
      </c>
      <c r="AA38" t="s">
        <v>61</v>
      </c>
      <c r="AB38" t="s">
        <v>60</v>
      </c>
      <c r="AC38" t="s">
        <v>59</v>
      </c>
      <c r="AD38" t="s">
        <v>58</v>
      </c>
      <c r="AE38" t="s">
        <v>57</v>
      </c>
      <c r="AF38" t="s">
        <v>56</v>
      </c>
      <c r="AH38" t="s">
        <v>83</v>
      </c>
      <c r="AI38" t="s">
        <v>61</v>
      </c>
      <c r="AJ38" t="s">
        <v>59</v>
      </c>
      <c r="AK38" t="s">
        <v>58</v>
      </c>
      <c r="AL38" t="s">
        <v>57</v>
      </c>
      <c r="AM38" t="s">
        <v>56</v>
      </c>
      <c r="AN38" t="s">
        <v>55</v>
      </c>
      <c r="AO38" t="s">
        <v>89</v>
      </c>
      <c r="AR38" t="s">
        <v>86</v>
      </c>
      <c r="AS38" t="s">
        <v>110</v>
      </c>
      <c r="AT38" t="s">
        <v>111</v>
      </c>
      <c r="AU38" t="s">
        <v>112</v>
      </c>
      <c r="AV38" t="s">
        <v>113</v>
      </c>
      <c r="AW38" t="s">
        <v>114</v>
      </c>
      <c r="AY38" t="s">
        <v>63</v>
      </c>
      <c r="AZ38" t="s">
        <v>61</v>
      </c>
      <c r="BA38" t="s">
        <v>60</v>
      </c>
      <c r="BB38" t="s">
        <v>59</v>
      </c>
      <c r="BC38" t="s">
        <v>58</v>
      </c>
      <c r="BD38" t="s">
        <v>57</v>
      </c>
      <c r="BE38" t="s">
        <v>56</v>
      </c>
      <c r="BG38" t="s">
        <v>62</v>
      </c>
      <c r="BH38" t="s">
        <v>61</v>
      </c>
      <c r="BI38" t="s">
        <v>59</v>
      </c>
      <c r="BJ38" t="s">
        <v>58</v>
      </c>
      <c r="BK38" t="s">
        <v>57</v>
      </c>
      <c r="BL38" t="s">
        <v>56</v>
      </c>
      <c r="BM38" t="s">
        <v>55</v>
      </c>
      <c r="BN38" t="s">
        <v>89</v>
      </c>
      <c r="BQ38" t="s">
        <v>86</v>
      </c>
      <c r="BR38" t="s">
        <v>110</v>
      </c>
      <c r="BS38" t="s">
        <v>111</v>
      </c>
      <c r="BT38" t="s">
        <v>112</v>
      </c>
    </row>
    <row r="39" spans="1:72" x14ac:dyDescent="0.3">
      <c r="A39" t="s">
        <v>118</v>
      </c>
      <c r="B39">
        <v>700</v>
      </c>
      <c r="C39" t="s">
        <v>93</v>
      </c>
      <c r="D39">
        <v>1780000</v>
      </c>
      <c r="E39">
        <v>3130000</v>
      </c>
      <c r="F39">
        <v>286</v>
      </c>
      <c r="G39">
        <v>4730</v>
      </c>
      <c r="I39" t="s">
        <v>118</v>
      </c>
      <c r="J39">
        <v>800</v>
      </c>
      <c r="K39">
        <v>32500</v>
      </c>
      <c r="L39">
        <v>706000</v>
      </c>
      <c r="M39">
        <v>286</v>
      </c>
      <c r="N39">
        <v>2350</v>
      </c>
      <c r="O39" s="6">
        <f>K39/D39</f>
        <v>1.8258426966292134E-2</v>
      </c>
      <c r="P39" s="6">
        <f>O39/O39</f>
        <v>1</v>
      </c>
      <c r="Q39">
        <v>1</v>
      </c>
      <c r="R39" s="6">
        <f t="shared" ref="R39:R53" si="38">P3-1</f>
        <v>0</v>
      </c>
      <c r="S39" s="6">
        <f t="shared" ref="S39:S53" si="39">P21-1</f>
        <v>0</v>
      </c>
      <c r="T39" s="6">
        <f t="shared" ref="T39:T48" si="40">P39-1</f>
        <v>0</v>
      </c>
      <c r="U39" s="6">
        <f t="shared" ref="U39:U53" si="41">P57-1</f>
        <v>0</v>
      </c>
      <c r="Z39" t="s">
        <v>119</v>
      </c>
      <c r="AA39">
        <v>700</v>
      </c>
      <c r="AB39" t="s">
        <v>93</v>
      </c>
      <c r="AC39">
        <v>1590000</v>
      </c>
      <c r="AD39">
        <v>3110000</v>
      </c>
      <c r="AE39">
        <v>324</v>
      </c>
      <c r="AF39">
        <v>4710</v>
      </c>
      <c r="AH39" t="s">
        <v>119</v>
      </c>
      <c r="AI39">
        <v>800</v>
      </c>
      <c r="AJ39">
        <v>122000</v>
      </c>
      <c r="AK39">
        <v>1310000</v>
      </c>
      <c r="AL39">
        <v>324</v>
      </c>
      <c r="AM39">
        <v>3670</v>
      </c>
      <c r="AN39" s="6">
        <f>AJ39/AC39</f>
        <v>7.672955974842767E-2</v>
      </c>
      <c r="AO39" s="6">
        <f>AN39/AN39</f>
        <v>1</v>
      </c>
      <c r="AP39" s="6">
        <f>AN39</f>
        <v>7.672955974842767E-2</v>
      </c>
      <c r="AQ39">
        <v>1</v>
      </c>
      <c r="AR39" s="6">
        <f>AO3-1</f>
        <v>0</v>
      </c>
      <c r="AS39" s="6">
        <f>AO21-1</f>
        <v>0</v>
      </c>
      <c r="AT39" s="6">
        <f>AO39-1</f>
        <v>0</v>
      </c>
      <c r="AU39" s="6">
        <f>AO57-1</f>
        <v>0</v>
      </c>
      <c r="AV39" s="6">
        <f>AO75-1</f>
        <v>0</v>
      </c>
      <c r="AW39" s="6">
        <f>AO93-1</f>
        <v>0</v>
      </c>
      <c r="AY39" t="s">
        <v>120</v>
      </c>
      <c r="AZ39">
        <v>700</v>
      </c>
      <c r="BA39" t="s">
        <v>93</v>
      </c>
      <c r="BB39">
        <v>1830000</v>
      </c>
      <c r="BC39">
        <v>2570000</v>
      </c>
      <c r="BD39">
        <v>270</v>
      </c>
      <c r="BE39">
        <v>2720</v>
      </c>
      <c r="BG39" t="s">
        <v>120</v>
      </c>
      <c r="BH39">
        <v>800</v>
      </c>
      <c r="BI39">
        <v>269000</v>
      </c>
      <c r="BJ39">
        <v>1980000</v>
      </c>
      <c r="BK39">
        <v>270</v>
      </c>
      <c r="BL39">
        <v>6320</v>
      </c>
      <c r="BM39" s="6">
        <f>BI39/BB39</f>
        <v>0.1469945355191257</v>
      </c>
      <c r="BN39" s="6">
        <f>BM39/BM39</f>
        <v>1</v>
      </c>
      <c r="BO39" s="6">
        <f>BM39</f>
        <v>0.1469945355191257</v>
      </c>
      <c r="BP39">
        <v>1</v>
      </c>
      <c r="BQ39" s="6">
        <f>BN3-1</f>
        <v>0</v>
      </c>
      <c r="BR39" s="6">
        <f>BN21-1</f>
        <v>0</v>
      </c>
      <c r="BS39" s="6">
        <f>BN39-1</f>
        <v>0</v>
      </c>
      <c r="BT39" s="6">
        <f>BN57-1</f>
        <v>0</v>
      </c>
    </row>
    <row r="40" spans="1:72" x14ac:dyDescent="0.3">
      <c r="A40" t="s">
        <v>118</v>
      </c>
      <c r="B40">
        <v>700</v>
      </c>
      <c r="C40" t="s">
        <v>96</v>
      </c>
      <c r="D40">
        <v>1740000</v>
      </c>
      <c r="E40">
        <v>3270000</v>
      </c>
      <c r="F40">
        <v>336</v>
      </c>
      <c r="G40">
        <v>4560</v>
      </c>
      <c r="I40" t="s">
        <v>118</v>
      </c>
      <c r="J40">
        <v>800</v>
      </c>
      <c r="K40">
        <v>49300</v>
      </c>
      <c r="L40">
        <v>837000</v>
      </c>
      <c r="M40">
        <v>336</v>
      </c>
      <c r="N40">
        <v>2340</v>
      </c>
      <c r="O40" s="6">
        <f t="shared" ref="O40:O48" si="42">K40/D40</f>
        <v>2.8333333333333332E-2</v>
      </c>
      <c r="P40" s="6">
        <f>O40/O39</f>
        <v>1.5517948717948717</v>
      </c>
      <c r="Q40">
        <v>2</v>
      </c>
      <c r="R40" s="6">
        <f t="shared" si="38"/>
        <v>0.11679500055797343</v>
      </c>
      <c r="S40" s="6">
        <f t="shared" si="39"/>
        <v>0.5135135135135136</v>
      </c>
      <c r="T40" s="6">
        <f t="shared" si="40"/>
        <v>0.55179487179487174</v>
      </c>
      <c r="U40" s="6">
        <f t="shared" si="41"/>
        <v>0.62604040482982293</v>
      </c>
      <c r="Z40" t="s">
        <v>119</v>
      </c>
      <c r="AA40">
        <v>700</v>
      </c>
      <c r="AB40" t="s">
        <v>100</v>
      </c>
      <c r="AC40">
        <v>1350000</v>
      </c>
      <c r="AD40">
        <v>2730000</v>
      </c>
      <c r="AE40">
        <v>288</v>
      </c>
      <c r="AF40">
        <v>4790</v>
      </c>
      <c r="AH40" t="s">
        <v>119</v>
      </c>
      <c r="AI40">
        <v>800</v>
      </c>
      <c r="AJ40">
        <v>26500</v>
      </c>
      <c r="AK40">
        <v>1080000</v>
      </c>
      <c r="AL40">
        <v>288</v>
      </c>
      <c r="AM40">
        <v>3660</v>
      </c>
      <c r="AN40" s="6">
        <f t="shared" ref="AN40:AN53" si="43">AJ40/AC40</f>
        <v>1.9629629629629629E-2</v>
      </c>
      <c r="AO40" s="6">
        <f>AN42/AN39</f>
        <v>1.216393442622951</v>
      </c>
      <c r="AP40" s="6">
        <f>AN42</f>
        <v>9.3333333333333338E-2</v>
      </c>
      <c r="AQ40">
        <v>2</v>
      </c>
      <c r="AR40" s="6">
        <f t="shared" ref="AR40:AR53" si="44">AO4-1</f>
        <v>0.52497502497502491</v>
      </c>
      <c r="AS40" s="6">
        <f t="shared" ref="AS40:AS53" si="45">AO22-1</f>
        <v>0.33389615871675815</v>
      </c>
      <c r="AT40" s="6">
        <f t="shared" ref="AT40:AT47" si="46">AO40-1</f>
        <v>0.21639344262295102</v>
      </c>
      <c r="AU40" s="6">
        <f t="shared" ref="AU40:AU53" si="47">AO58-1</f>
        <v>0.75678449990376584</v>
      </c>
      <c r="AV40" s="6">
        <f t="shared" ref="AV40:AV53" si="48">AO76-1</f>
        <v>0.14655453065653834</v>
      </c>
      <c r="AW40" s="6">
        <f t="shared" ref="AW40:AW53" si="49">AO94-1</f>
        <v>0.50608964759908148</v>
      </c>
      <c r="AY40" t="s">
        <v>120</v>
      </c>
      <c r="AZ40">
        <v>700</v>
      </c>
      <c r="BA40" t="s">
        <v>100</v>
      </c>
      <c r="BB40">
        <v>2150000</v>
      </c>
      <c r="BC40">
        <v>3050000</v>
      </c>
      <c r="BD40">
        <v>336</v>
      </c>
      <c r="BE40">
        <v>2660</v>
      </c>
      <c r="BG40" t="s">
        <v>120</v>
      </c>
      <c r="BH40">
        <v>800</v>
      </c>
      <c r="BI40">
        <v>63100</v>
      </c>
      <c r="BJ40">
        <v>2240000</v>
      </c>
      <c r="BK40">
        <v>336</v>
      </c>
      <c r="BL40">
        <v>6470</v>
      </c>
      <c r="BM40" s="6">
        <f t="shared" ref="BM40:BM53" si="50">BI40/BB40</f>
        <v>2.9348837209302325E-2</v>
      </c>
      <c r="BN40" s="6">
        <f>BM42/BM39</f>
        <v>1.4258758589613607</v>
      </c>
      <c r="BO40" s="6">
        <f>BM42</f>
        <v>0.20959595959595959</v>
      </c>
      <c r="BP40">
        <v>2</v>
      </c>
      <c r="BQ40" s="6">
        <f t="shared" ref="BQ40:BQ53" si="51">BN4-1</f>
        <v>0.21046831955922873</v>
      </c>
      <c r="BR40" s="6">
        <f t="shared" ref="BR40:BR53" si="52">BN22-1</f>
        <v>9.0018916212306621E-2</v>
      </c>
      <c r="BS40" s="6">
        <f t="shared" ref="BS40:BS53" si="53">BN40-1</f>
        <v>0.42587585896136071</v>
      </c>
      <c r="BT40" s="6">
        <f t="shared" ref="BT40:BT53" si="54">BN58-1</f>
        <v>9.4821634062140392E-2</v>
      </c>
    </row>
    <row r="41" spans="1:72" x14ac:dyDescent="0.3">
      <c r="A41" t="s">
        <v>118</v>
      </c>
      <c r="B41">
        <v>700</v>
      </c>
      <c r="C41" t="s">
        <v>97</v>
      </c>
      <c r="D41">
        <v>1300000</v>
      </c>
      <c r="E41">
        <v>2430000</v>
      </c>
      <c r="F41">
        <v>252</v>
      </c>
      <c r="G41">
        <v>4490</v>
      </c>
      <c r="I41" t="s">
        <v>118</v>
      </c>
      <c r="J41">
        <v>800</v>
      </c>
      <c r="K41">
        <v>47600</v>
      </c>
      <c r="L41">
        <v>631000</v>
      </c>
      <c r="M41">
        <v>252</v>
      </c>
      <c r="N41">
        <v>2310</v>
      </c>
      <c r="O41" s="6">
        <f t="shared" si="42"/>
        <v>3.6615384615384612E-2</v>
      </c>
      <c r="P41" s="6">
        <f>O41/O39</f>
        <v>2.0053964497041421</v>
      </c>
      <c r="Q41">
        <v>3</v>
      </c>
      <c r="R41" s="6">
        <f t="shared" si="38"/>
        <v>0.17389846743295001</v>
      </c>
      <c r="S41" s="6">
        <f t="shared" si="39"/>
        <v>0.13513513513513509</v>
      </c>
      <c r="T41" s="6">
        <f t="shared" si="40"/>
        <v>1.0053964497041421</v>
      </c>
      <c r="U41" s="6">
        <f t="shared" si="41"/>
        <v>0.66280443178771487</v>
      </c>
      <c r="Z41" t="s">
        <v>119</v>
      </c>
      <c r="AA41">
        <v>700</v>
      </c>
      <c r="AB41" t="s">
        <v>105</v>
      </c>
      <c r="AC41">
        <v>2710000</v>
      </c>
      <c r="AD41">
        <v>4630000</v>
      </c>
      <c r="AE41">
        <v>350</v>
      </c>
      <c r="AF41">
        <v>5480</v>
      </c>
      <c r="AH41" t="s">
        <v>119</v>
      </c>
      <c r="AI41">
        <v>800</v>
      </c>
      <c r="AJ41">
        <v>3150000</v>
      </c>
      <c r="AK41">
        <v>4540000</v>
      </c>
      <c r="AL41">
        <v>350</v>
      </c>
      <c r="AM41">
        <v>3960</v>
      </c>
      <c r="AN41" s="6">
        <f t="shared" si="43"/>
        <v>1.1623616236162362</v>
      </c>
      <c r="AO41" s="6">
        <f>AN48/AN39</f>
        <v>2.818200924758302</v>
      </c>
      <c r="AP41" s="6">
        <f>AN48</f>
        <v>0.21623931623931625</v>
      </c>
      <c r="AQ41">
        <v>3</v>
      </c>
      <c r="AR41" s="6">
        <f t="shared" si="44"/>
        <v>0.51012006861063464</v>
      </c>
      <c r="AS41" s="6">
        <f t="shared" si="45"/>
        <v>0.15175950714446995</v>
      </c>
      <c r="AT41" s="6">
        <f t="shared" si="46"/>
        <v>1.818200924758302</v>
      </c>
      <c r="AU41" s="6">
        <f t="shared" si="47"/>
        <v>0.64308398023994329</v>
      </c>
      <c r="AV41" s="6">
        <f t="shared" si="48"/>
        <v>0.17935571687840279</v>
      </c>
      <c r="AW41" s="6">
        <f t="shared" si="49"/>
        <v>0.1928500496524328</v>
      </c>
      <c r="AY41" t="s">
        <v>120</v>
      </c>
      <c r="AZ41">
        <v>700</v>
      </c>
      <c r="BA41" t="s">
        <v>105</v>
      </c>
      <c r="BB41">
        <v>1990000</v>
      </c>
      <c r="BC41">
        <v>2830000</v>
      </c>
      <c r="BD41">
        <v>312</v>
      </c>
      <c r="BE41">
        <v>2700</v>
      </c>
      <c r="BG41" t="s">
        <v>120</v>
      </c>
      <c r="BH41">
        <v>800</v>
      </c>
      <c r="BI41">
        <v>3290000</v>
      </c>
      <c r="BJ41">
        <v>5630000</v>
      </c>
      <c r="BK41">
        <v>312</v>
      </c>
      <c r="BL41">
        <v>7500</v>
      </c>
      <c r="BM41" s="6">
        <f t="shared" si="50"/>
        <v>1.6532663316582914</v>
      </c>
      <c r="BN41" s="6">
        <f>BM48/BM39</f>
        <v>1.6880106554281056</v>
      </c>
      <c r="BO41" s="6">
        <f>BM48</f>
        <v>0.24812834224598931</v>
      </c>
      <c r="BP41">
        <v>3</v>
      </c>
      <c r="BQ41" s="6">
        <f t="shared" si="51"/>
        <v>0.17273853779429982</v>
      </c>
      <c r="BR41" s="6">
        <f t="shared" si="52"/>
        <v>3.0198446937015344E-3</v>
      </c>
      <c r="BS41" s="6">
        <f t="shared" si="53"/>
        <v>0.68801065542810558</v>
      </c>
      <c r="BT41" s="6">
        <f t="shared" si="54"/>
        <v>0.98036864312680438</v>
      </c>
    </row>
    <row r="42" spans="1:72" x14ac:dyDescent="0.3">
      <c r="A42" t="s">
        <v>118</v>
      </c>
      <c r="B42">
        <v>700</v>
      </c>
      <c r="C42" t="s">
        <v>98</v>
      </c>
      <c r="D42">
        <v>1470000</v>
      </c>
      <c r="E42">
        <v>2650000</v>
      </c>
      <c r="F42">
        <v>273</v>
      </c>
      <c r="G42">
        <v>4330</v>
      </c>
      <c r="I42" t="s">
        <v>118</v>
      </c>
      <c r="J42">
        <v>800</v>
      </c>
      <c r="K42">
        <v>41500</v>
      </c>
      <c r="L42">
        <v>654000</v>
      </c>
      <c r="M42">
        <v>273</v>
      </c>
      <c r="N42">
        <v>2240</v>
      </c>
      <c r="O42" s="6">
        <f t="shared" si="42"/>
        <v>2.8231292517006804E-2</v>
      </c>
      <c r="P42" s="6">
        <f>O42/O39</f>
        <v>1.5462061747776035</v>
      </c>
      <c r="Q42">
        <v>4</v>
      </c>
      <c r="R42" s="6">
        <f t="shared" si="38"/>
        <v>6.0430704188135786E-2</v>
      </c>
      <c r="S42" s="6">
        <f t="shared" si="39"/>
        <v>0.28654970760233911</v>
      </c>
      <c r="T42" s="6">
        <f t="shared" si="40"/>
        <v>0.54620617477760347</v>
      </c>
      <c r="U42" s="6">
        <f t="shared" si="41"/>
        <v>0.56854186153549224</v>
      </c>
      <c r="Z42" t="s">
        <v>119</v>
      </c>
      <c r="AA42">
        <v>700</v>
      </c>
      <c r="AB42" t="s">
        <v>121</v>
      </c>
      <c r="AC42">
        <v>1350000</v>
      </c>
      <c r="AD42">
        <v>2650000</v>
      </c>
      <c r="AE42">
        <v>253</v>
      </c>
      <c r="AF42">
        <v>5160</v>
      </c>
      <c r="AH42" t="s">
        <v>119</v>
      </c>
      <c r="AI42">
        <v>800</v>
      </c>
      <c r="AJ42">
        <v>126000</v>
      </c>
      <c r="AK42">
        <v>1040000</v>
      </c>
      <c r="AL42">
        <v>253</v>
      </c>
      <c r="AM42">
        <v>3600</v>
      </c>
      <c r="AN42" s="6">
        <f t="shared" si="43"/>
        <v>9.3333333333333338E-2</v>
      </c>
      <c r="AO42" s="6">
        <f>AN45/AN39</f>
        <v>1.8145649432534681</v>
      </c>
      <c r="AP42" s="6">
        <f>AN45</f>
        <v>0.13923076923076924</v>
      </c>
      <c r="AQ42">
        <v>4</v>
      </c>
      <c r="AR42" s="6">
        <f t="shared" si="44"/>
        <v>0.34741352923171109</v>
      </c>
      <c r="AS42" s="6">
        <f t="shared" si="45"/>
        <v>0.18248856785817269</v>
      </c>
      <c r="AT42" s="6">
        <f t="shared" si="46"/>
        <v>0.81456494325346807</v>
      </c>
      <c r="AU42" s="6">
        <f t="shared" si="47"/>
        <v>1.1117798165137613</v>
      </c>
      <c r="AV42" s="6">
        <f t="shared" si="48"/>
        <v>3.8434955312810271E-2</v>
      </c>
      <c r="AW42" s="6">
        <f t="shared" si="49"/>
        <v>0.24450471698113208</v>
      </c>
      <c r="AY42" t="s">
        <v>120</v>
      </c>
      <c r="AZ42">
        <v>700</v>
      </c>
      <c r="BA42" t="s">
        <v>121</v>
      </c>
      <c r="BB42">
        <v>1980000</v>
      </c>
      <c r="BC42">
        <v>2780000</v>
      </c>
      <c r="BD42">
        <v>364</v>
      </c>
      <c r="BE42">
        <v>2190</v>
      </c>
      <c r="BG42" t="s">
        <v>120</v>
      </c>
      <c r="BH42">
        <v>800</v>
      </c>
      <c r="BI42">
        <v>415000</v>
      </c>
      <c r="BJ42">
        <v>3030000</v>
      </c>
      <c r="BK42">
        <v>364</v>
      </c>
      <c r="BL42">
        <v>7180</v>
      </c>
      <c r="BM42" s="6">
        <f t="shared" si="50"/>
        <v>0.20959595959595959</v>
      </c>
      <c r="BN42" s="6">
        <f>BM45/BM39</f>
        <v>1.7410454729646396</v>
      </c>
      <c r="BO42" s="6">
        <f>BM45</f>
        <v>0.25592417061611372</v>
      </c>
      <c r="BP42">
        <v>4</v>
      </c>
      <c r="BQ42" s="6">
        <f t="shared" si="51"/>
        <v>0.20543987359629834</v>
      </c>
      <c r="BR42" s="6">
        <f t="shared" si="52"/>
        <v>0.12060929862453107</v>
      </c>
      <c r="BS42" s="6">
        <f t="shared" si="53"/>
        <v>0.74104547296463963</v>
      </c>
      <c r="BT42" s="6">
        <f t="shared" si="54"/>
        <v>0.31611242222698999</v>
      </c>
    </row>
    <row r="43" spans="1:72" x14ac:dyDescent="0.3">
      <c r="A43" t="s">
        <v>118</v>
      </c>
      <c r="B43">
        <v>700</v>
      </c>
      <c r="C43" t="s">
        <v>99</v>
      </c>
      <c r="D43">
        <v>1450000</v>
      </c>
      <c r="E43">
        <v>2640000</v>
      </c>
      <c r="F43">
        <v>280</v>
      </c>
      <c r="G43">
        <v>4270</v>
      </c>
      <c r="I43" t="s">
        <v>118</v>
      </c>
      <c r="J43">
        <v>800</v>
      </c>
      <c r="K43">
        <v>40800</v>
      </c>
      <c r="L43">
        <v>671000</v>
      </c>
      <c r="M43">
        <v>280</v>
      </c>
      <c r="N43">
        <v>2250</v>
      </c>
      <c r="O43" s="6">
        <f t="shared" si="42"/>
        <v>2.8137931034482758E-2</v>
      </c>
      <c r="P43" s="6">
        <f>O43/O39</f>
        <v>1.5410928381962865</v>
      </c>
      <c r="Q43">
        <v>5</v>
      </c>
      <c r="R43" s="6">
        <f t="shared" si="38"/>
        <v>0.28317786395556022</v>
      </c>
      <c r="S43" s="6">
        <f t="shared" si="39"/>
        <v>0.36196319018404899</v>
      </c>
      <c r="T43" s="6">
        <f t="shared" si="40"/>
        <v>0.54109283819628651</v>
      </c>
      <c r="U43" s="6">
        <f t="shared" si="41"/>
        <v>0.3595329087048833</v>
      </c>
      <c r="Z43" t="s">
        <v>119</v>
      </c>
      <c r="AA43">
        <v>700</v>
      </c>
      <c r="AB43" t="s">
        <v>122</v>
      </c>
      <c r="AC43">
        <v>1360000</v>
      </c>
      <c r="AD43">
        <v>2840000</v>
      </c>
      <c r="AE43">
        <v>250</v>
      </c>
      <c r="AF43">
        <v>5930</v>
      </c>
      <c r="AH43" t="s">
        <v>119</v>
      </c>
      <c r="AI43">
        <v>800</v>
      </c>
      <c r="AJ43">
        <v>14600</v>
      </c>
      <c r="AK43">
        <v>904000</v>
      </c>
      <c r="AL43">
        <v>250</v>
      </c>
      <c r="AM43">
        <v>3560</v>
      </c>
      <c r="AN43" s="6">
        <f t="shared" si="43"/>
        <v>1.0735294117647058E-2</v>
      </c>
      <c r="AO43" s="6">
        <f>AN51/AN39</f>
        <v>3.150534568781183</v>
      </c>
      <c r="AP43" s="6">
        <f>AN51</f>
        <v>0.2417391304347826</v>
      </c>
      <c r="AQ43">
        <v>5</v>
      </c>
      <c r="AR43" s="6">
        <f t="shared" si="44"/>
        <v>1.9871035940803381</v>
      </c>
      <c r="AS43" s="6">
        <f t="shared" si="45"/>
        <v>0.39024353869327255</v>
      </c>
      <c r="AT43" s="6">
        <f t="shared" si="46"/>
        <v>2.150534568781183</v>
      </c>
      <c r="AU43" s="6">
        <f t="shared" si="47"/>
        <v>1.9940167530913442</v>
      </c>
      <c r="AV43" s="6">
        <f t="shared" si="48"/>
        <v>0.39929061784897013</v>
      </c>
      <c r="AW43" s="6">
        <f t="shared" si="49"/>
        <v>0.32861635220125773</v>
      </c>
      <c r="AY43" t="s">
        <v>120</v>
      </c>
      <c r="AZ43">
        <v>700</v>
      </c>
      <c r="BA43" t="s">
        <v>122</v>
      </c>
      <c r="BB43">
        <v>1430000</v>
      </c>
      <c r="BC43">
        <v>2080000</v>
      </c>
      <c r="BD43">
        <v>338</v>
      </c>
      <c r="BE43">
        <v>1920</v>
      </c>
      <c r="BG43" t="s">
        <v>120</v>
      </c>
      <c r="BH43">
        <v>800</v>
      </c>
      <c r="BI43">
        <v>25800</v>
      </c>
      <c r="BJ43">
        <v>2680000</v>
      </c>
      <c r="BK43">
        <v>338</v>
      </c>
      <c r="BL43">
        <v>7860</v>
      </c>
      <c r="BM43" s="6">
        <f t="shared" si="50"/>
        <v>1.8041958041958042E-2</v>
      </c>
      <c r="BN43" s="6">
        <f>BM51/BM39</f>
        <v>2.7153998259906662</v>
      </c>
      <c r="BO43" s="6">
        <f>BM51</f>
        <v>0.39914893617021274</v>
      </c>
      <c r="BP43">
        <v>5</v>
      </c>
      <c r="BQ43" s="6">
        <f t="shared" si="51"/>
        <v>0.77535353535353546</v>
      </c>
      <c r="BR43" s="6">
        <f t="shared" si="52"/>
        <v>0.27983595352016399</v>
      </c>
      <c r="BS43" s="6">
        <f t="shared" si="53"/>
        <v>1.7153998259906662</v>
      </c>
      <c r="BT43" s="6">
        <f t="shared" si="54"/>
        <v>0.99083237437667804</v>
      </c>
    </row>
    <row r="44" spans="1:72" x14ac:dyDescent="0.3">
      <c r="A44" t="s">
        <v>118</v>
      </c>
      <c r="B44">
        <v>700</v>
      </c>
      <c r="C44" t="s">
        <v>100</v>
      </c>
      <c r="D44">
        <v>1880000</v>
      </c>
      <c r="E44">
        <v>3200000</v>
      </c>
      <c r="F44">
        <v>275</v>
      </c>
      <c r="G44">
        <v>4770</v>
      </c>
      <c r="I44" t="s">
        <v>118</v>
      </c>
      <c r="J44">
        <v>800</v>
      </c>
      <c r="K44">
        <v>71000</v>
      </c>
      <c r="L44">
        <v>725000</v>
      </c>
      <c r="M44">
        <v>275</v>
      </c>
      <c r="N44">
        <v>2380</v>
      </c>
      <c r="O44" s="6">
        <f t="shared" si="42"/>
        <v>3.776595744680851E-2</v>
      </c>
      <c r="P44" s="6">
        <f>O44/O44</f>
        <v>1</v>
      </c>
      <c r="Q44">
        <v>6</v>
      </c>
      <c r="R44" s="6">
        <f t="shared" si="38"/>
        <v>0</v>
      </c>
      <c r="S44" s="6">
        <f t="shared" si="39"/>
        <v>0</v>
      </c>
      <c r="T44" s="6">
        <f t="shared" si="40"/>
        <v>0</v>
      </c>
      <c r="U44" s="6">
        <f t="shared" si="41"/>
        <v>0</v>
      </c>
      <c r="Z44" t="s">
        <v>119</v>
      </c>
      <c r="AA44">
        <v>700</v>
      </c>
      <c r="AB44" t="s">
        <v>123</v>
      </c>
      <c r="AC44">
        <v>2630000</v>
      </c>
      <c r="AD44">
        <v>4700000</v>
      </c>
      <c r="AE44">
        <v>364</v>
      </c>
      <c r="AF44">
        <v>5680</v>
      </c>
      <c r="AH44" t="s">
        <v>119</v>
      </c>
      <c r="AI44">
        <v>800</v>
      </c>
      <c r="AJ44">
        <v>3300000</v>
      </c>
      <c r="AK44">
        <v>4710000</v>
      </c>
      <c r="AL44">
        <v>364</v>
      </c>
      <c r="AM44">
        <v>3860</v>
      </c>
      <c r="AN44" s="6">
        <f t="shared" si="43"/>
        <v>1.2547528517110267</v>
      </c>
      <c r="AO44" s="6">
        <f>AN44/AN44</f>
        <v>1</v>
      </c>
      <c r="AP44" s="6">
        <f>AN40</f>
        <v>1.9629629629629629E-2</v>
      </c>
      <c r="AQ44">
        <v>6</v>
      </c>
      <c r="AR44" s="6">
        <f t="shared" si="44"/>
        <v>0</v>
      </c>
      <c r="AS44" s="6">
        <f t="shared" si="45"/>
        <v>0</v>
      </c>
      <c r="AT44" s="6">
        <f t="shared" si="46"/>
        <v>0</v>
      </c>
      <c r="AU44" s="6">
        <f t="shared" si="47"/>
        <v>0</v>
      </c>
      <c r="AV44" s="6">
        <f t="shared" si="48"/>
        <v>0</v>
      </c>
      <c r="AW44" s="6">
        <f t="shared" si="49"/>
        <v>0</v>
      </c>
      <c r="AY44" t="s">
        <v>120</v>
      </c>
      <c r="AZ44">
        <v>700</v>
      </c>
      <c r="BA44" t="s">
        <v>123</v>
      </c>
      <c r="BB44">
        <v>2080000</v>
      </c>
      <c r="BC44">
        <v>2920000</v>
      </c>
      <c r="BD44">
        <v>312</v>
      </c>
      <c r="BE44">
        <v>2680</v>
      </c>
      <c r="BG44" t="s">
        <v>120</v>
      </c>
      <c r="BH44">
        <v>800</v>
      </c>
      <c r="BI44">
        <v>3380000</v>
      </c>
      <c r="BJ44">
        <v>6260000</v>
      </c>
      <c r="BK44">
        <v>312</v>
      </c>
      <c r="BL44">
        <v>9240</v>
      </c>
      <c r="BM44" s="6">
        <f t="shared" si="50"/>
        <v>1.625</v>
      </c>
      <c r="BN44" s="6">
        <f>BM44/BM44</f>
        <v>1</v>
      </c>
      <c r="BO44" s="6">
        <f>BM40</f>
        <v>2.9348837209302325E-2</v>
      </c>
      <c r="BP44">
        <v>6</v>
      </c>
      <c r="BQ44" s="6">
        <f t="shared" si="51"/>
        <v>0</v>
      </c>
      <c r="BR44" s="6">
        <f t="shared" si="52"/>
        <v>0</v>
      </c>
      <c r="BS44" s="6">
        <f t="shared" si="53"/>
        <v>0</v>
      </c>
      <c r="BT44" s="6">
        <f t="shared" si="54"/>
        <v>0</v>
      </c>
    </row>
    <row r="45" spans="1:72" x14ac:dyDescent="0.3">
      <c r="A45" t="s">
        <v>118</v>
      </c>
      <c r="B45">
        <v>700</v>
      </c>
      <c r="C45" t="s">
        <v>101</v>
      </c>
      <c r="D45">
        <v>1260000</v>
      </c>
      <c r="E45">
        <v>2210000</v>
      </c>
      <c r="F45">
        <v>220</v>
      </c>
      <c r="G45">
        <v>4320</v>
      </c>
      <c r="I45" t="s">
        <v>118</v>
      </c>
      <c r="J45">
        <v>800</v>
      </c>
      <c r="K45">
        <v>42700</v>
      </c>
      <c r="L45">
        <v>541000</v>
      </c>
      <c r="M45">
        <v>220</v>
      </c>
      <c r="N45">
        <v>2270</v>
      </c>
      <c r="O45" s="6">
        <f t="shared" si="42"/>
        <v>3.3888888888888892E-2</v>
      </c>
      <c r="P45" s="6">
        <f>O45/O44</f>
        <v>0.89733959311424116</v>
      </c>
      <c r="Q45">
        <v>7</v>
      </c>
      <c r="R45" s="6">
        <f t="shared" si="38"/>
        <v>0.2165842339866888</v>
      </c>
      <c r="S45" s="6">
        <f t="shared" si="39"/>
        <v>1.1620917651773199E-2</v>
      </c>
      <c r="T45" s="6">
        <f t="shared" si="40"/>
        <v>-0.10266040688575884</v>
      </c>
      <c r="U45" s="6">
        <f t="shared" si="41"/>
        <v>0.24096456926176102</v>
      </c>
      <c r="Z45" t="s">
        <v>119</v>
      </c>
      <c r="AA45">
        <v>700</v>
      </c>
      <c r="AB45" t="s">
        <v>124</v>
      </c>
      <c r="AC45">
        <v>1300000</v>
      </c>
      <c r="AD45">
        <v>2820000</v>
      </c>
      <c r="AE45">
        <v>325</v>
      </c>
      <c r="AF45">
        <v>4660</v>
      </c>
      <c r="AH45" t="s">
        <v>119</v>
      </c>
      <c r="AI45">
        <v>800</v>
      </c>
      <c r="AJ45">
        <v>181000</v>
      </c>
      <c r="AK45">
        <v>1320000</v>
      </c>
      <c r="AL45">
        <v>325</v>
      </c>
      <c r="AM45">
        <v>3510</v>
      </c>
      <c r="AN45" s="6">
        <f t="shared" si="43"/>
        <v>0.13923076923076924</v>
      </c>
      <c r="AO45" s="6">
        <f>AN43/AN40</f>
        <v>0.54689234184239732</v>
      </c>
      <c r="AP45" s="6">
        <f>AN43</f>
        <v>1.0735294117647058E-2</v>
      </c>
      <c r="AQ45">
        <v>7</v>
      </c>
      <c r="AR45" s="6">
        <f t="shared" si="44"/>
        <v>7.3612512613521641E-2</v>
      </c>
      <c r="AS45" s="6">
        <f t="shared" si="45"/>
        <v>-0.14923984667729018</v>
      </c>
      <c r="AT45" s="6">
        <f t="shared" si="46"/>
        <v>-0.45310765815760268</v>
      </c>
      <c r="AU45" s="6">
        <f t="shared" si="47"/>
        <v>0.80065731260270523</v>
      </c>
      <c r="AV45" s="6">
        <f t="shared" si="48"/>
        <v>-0.43854331920536072</v>
      </c>
      <c r="AW45" s="6">
        <f t="shared" si="49"/>
        <v>-0.42123338048090531</v>
      </c>
      <c r="AY45" t="s">
        <v>120</v>
      </c>
      <c r="AZ45">
        <v>700</v>
      </c>
      <c r="BA45" t="s">
        <v>124</v>
      </c>
      <c r="BB45">
        <v>2110000</v>
      </c>
      <c r="BC45">
        <v>3040000</v>
      </c>
      <c r="BD45">
        <v>392</v>
      </c>
      <c r="BE45">
        <v>2370</v>
      </c>
      <c r="BG45" t="s">
        <v>120</v>
      </c>
      <c r="BH45">
        <v>800</v>
      </c>
      <c r="BI45">
        <v>540000</v>
      </c>
      <c r="BJ45">
        <v>3690000</v>
      </c>
      <c r="BK45">
        <v>392</v>
      </c>
      <c r="BL45">
        <v>8030</v>
      </c>
      <c r="BM45" s="6">
        <f t="shared" si="50"/>
        <v>0.25592417061611372</v>
      </c>
      <c r="BN45" s="6">
        <f>BM43/BM40</f>
        <v>0.61474183502709656</v>
      </c>
      <c r="BO45" s="6">
        <f>BM43</f>
        <v>1.8041958041958042E-2</v>
      </c>
      <c r="BP45">
        <v>7</v>
      </c>
      <c r="BQ45" s="6">
        <f t="shared" si="51"/>
        <v>-8.5582386363636354E-2</v>
      </c>
      <c r="BR45" s="6">
        <f t="shared" si="52"/>
        <v>-9.6111319021535691E-2</v>
      </c>
      <c r="BS45" s="6">
        <f t="shared" si="53"/>
        <v>-0.38525816497290344</v>
      </c>
      <c r="BT45" s="6">
        <f t="shared" si="54"/>
        <v>0.29975242810893188</v>
      </c>
    </row>
    <row r="46" spans="1:72" x14ac:dyDescent="0.3">
      <c r="A46" t="s">
        <v>118</v>
      </c>
      <c r="B46">
        <v>700</v>
      </c>
      <c r="C46" t="s">
        <v>102</v>
      </c>
      <c r="D46">
        <v>1330000</v>
      </c>
      <c r="E46">
        <v>2540000</v>
      </c>
      <c r="F46">
        <v>273</v>
      </c>
      <c r="G46">
        <v>4440</v>
      </c>
      <c r="I46" t="s">
        <v>118</v>
      </c>
      <c r="J46">
        <v>800</v>
      </c>
      <c r="K46">
        <v>64700</v>
      </c>
      <c r="L46">
        <v>709000</v>
      </c>
      <c r="M46">
        <v>273</v>
      </c>
      <c r="N46">
        <v>2360</v>
      </c>
      <c r="O46" s="6">
        <f t="shared" si="42"/>
        <v>4.8646616541353382E-2</v>
      </c>
      <c r="P46" s="6">
        <f>O46/O44</f>
        <v>1.2881075929259769</v>
      </c>
      <c r="Q46">
        <v>8</v>
      </c>
      <c r="R46" s="6">
        <f t="shared" si="38"/>
        <v>6.3134978229318017E-2</v>
      </c>
      <c r="S46" s="6">
        <f t="shared" si="39"/>
        <v>5.6288819875776053E-3</v>
      </c>
      <c r="T46" s="6">
        <f t="shared" si="40"/>
        <v>0.28810759292597687</v>
      </c>
      <c r="U46" s="6">
        <f t="shared" si="41"/>
        <v>0.11078081648830773</v>
      </c>
      <c r="Z46" t="s">
        <v>119</v>
      </c>
      <c r="AA46">
        <v>700</v>
      </c>
      <c r="AB46" t="s">
        <v>125</v>
      </c>
      <c r="AC46">
        <v>1350000</v>
      </c>
      <c r="AD46">
        <v>2880000</v>
      </c>
      <c r="AE46">
        <v>275</v>
      </c>
      <c r="AF46">
        <v>5550</v>
      </c>
      <c r="AH46" t="s">
        <v>119</v>
      </c>
      <c r="AI46">
        <v>800</v>
      </c>
      <c r="AJ46">
        <v>26100</v>
      </c>
      <c r="AK46">
        <v>926000</v>
      </c>
      <c r="AL46">
        <v>275</v>
      </c>
      <c r="AM46">
        <v>3270</v>
      </c>
      <c r="AN46" s="6">
        <f t="shared" si="43"/>
        <v>1.9333333333333334E-2</v>
      </c>
      <c r="AO46" s="6">
        <f>AN49/AN40</f>
        <v>0.74349821519632842</v>
      </c>
      <c r="AP46" s="6">
        <f>AN49</f>
        <v>1.4594594594594595E-2</v>
      </c>
      <c r="AQ46">
        <v>8</v>
      </c>
      <c r="AR46" s="6">
        <f t="shared" si="44"/>
        <v>3.3588885333858398E-2</v>
      </c>
      <c r="AS46" s="6">
        <f t="shared" si="45"/>
        <v>-7.6925233644859814E-2</v>
      </c>
      <c r="AT46" s="6">
        <f t="shared" si="46"/>
        <v>-0.25650178480367158</v>
      </c>
      <c r="AU46" s="6">
        <f t="shared" si="47"/>
        <v>-8.8320985598934532E-2</v>
      </c>
      <c r="AV46" s="6">
        <f t="shared" si="48"/>
        <v>-6.7209535611022497E-2</v>
      </c>
      <c r="AW46" s="6">
        <f t="shared" si="49"/>
        <v>-0.27428885745717424</v>
      </c>
      <c r="AY46" t="s">
        <v>120</v>
      </c>
      <c r="AZ46">
        <v>700</v>
      </c>
      <c r="BA46" t="s">
        <v>125</v>
      </c>
      <c r="BB46">
        <v>2290000</v>
      </c>
      <c r="BC46">
        <v>3240000</v>
      </c>
      <c r="BD46">
        <v>432</v>
      </c>
      <c r="BE46">
        <v>2220</v>
      </c>
      <c r="BG46" t="s">
        <v>120</v>
      </c>
      <c r="BH46">
        <v>800</v>
      </c>
      <c r="BI46">
        <v>54200</v>
      </c>
      <c r="BJ46">
        <v>3440000</v>
      </c>
      <c r="BK46">
        <v>432</v>
      </c>
      <c r="BL46">
        <v>7830</v>
      </c>
      <c r="BM46" s="6">
        <f t="shared" si="50"/>
        <v>2.3668122270742359E-2</v>
      </c>
      <c r="BN46" s="6">
        <f>BM49/BM40</f>
        <v>1.2273379742949362</v>
      </c>
      <c r="BO46" s="6">
        <f>BM49</f>
        <v>3.6020942408376964E-2</v>
      </c>
      <c r="BP46">
        <v>8</v>
      </c>
      <c r="BQ46" s="6">
        <f t="shared" si="51"/>
        <v>-8.2026186155042868E-2</v>
      </c>
      <c r="BR46" s="6">
        <f t="shared" si="52"/>
        <v>-9.8386535734353631E-2</v>
      </c>
      <c r="BS46" s="6">
        <f t="shared" si="53"/>
        <v>0.22733797429493618</v>
      </c>
      <c r="BT46" s="6">
        <f t="shared" si="54"/>
        <v>0.88788589505836168</v>
      </c>
    </row>
    <row r="47" spans="1:72" x14ac:dyDescent="0.3">
      <c r="A47" t="s">
        <v>118</v>
      </c>
      <c r="B47">
        <v>700</v>
      </c>
      <c r="C47" t="s">
        <v>103</v>
      </c>
      <c r="D47">
        <v>1490000</v>
      </c>
      <c r="E47">
        <v>2850000</v>
      </c>
      <c r="F47">
        <v>299</v>
      </c>
      <c r="G47">
        <v>4550</v>
      </c>
      <c r="I47" t="s">
        <v>118</v>
      </c>
      <c r="J47">
        <v>800</v>
      </c>
      <c r="K47">
        <v>58300</v>
      </c>
      <c r="L47">
        <v>766000</v>
      </c>
      <c r="M47">
        <v>299</v>
      </c>
      <c r="N47">
        <v>2370</v>
      </c>
      <c r="O47" s="6">
        <f t="shared" si="42"/>
        <v>3.912751677852349E-2</v>
      </c>
      <c r="P47" s="6">
        <f>O47/O44</f>
        <v>1.036052556952453</v>
      </c>
      <c r="Q47">
        <v>9</v>
      </c>
      <c r="R47" s="6">
        <f t="shared" si="38"/>
        <v>5.0602086209541541E-2</v>
      </c>
      <c r="S47" s="6">
        <f t="shared" si="39"/>
        <v>-3.899806537012529E-2</v>
      </c>
      <c r="T47" s="6">
        <f t="shared" si="40"/>
        <v>3.6052556952453019E-2</v>
      </c>
      <c r="U47" s="6">
        <f t="shared" si="41"/>
        <v>0.27653820148749153</v>
      </c>
      <c r="Z47" t="s">
        <v>119</v>
      </c>
      <c r="AA47">
        <v>700</v>
      </c>
      <c r="AB47" t="s">
        <v>126</v>
      </c>
      <c r="AC47">
        <v>3070000</v>
      </c>
      <c r="AD47">
        <v>5490000</v>
      </c>
      <c r="AE47">
        <v>348</v>
      </c>
      <c r="AF47">
        <v>6940</v>
      </c>
      <c r="AH47" t="s">
        <v>119</v>
      </c>
      <c r="AI47">
        <v>800</v>
      </c>
      <c r="AJ47">
        <v>4130000</v>
      </c>
      <c r="AK47">
        <v>5530000</v>
      </c>
      <c r="AL47">
        <v>348</v>
      </c>
      <c r="AM47">
        <v>4020</v>
      </c>
      <c r="AN47" s="6">
        <f t="shared" si="43"/>
        <v>1.3452768729641693</v>
      </c>
      <c r="AO47" s="6">
        <f>AN46/AN40</f>
        <v>0.9849056603773586</v>
      </c>
      <c r="AP47" s="6">
        <f>AN46</f>
        <v>1.9333333333333334E-2</v>
      </c>
      <c r="AQ47">
        <v>9</v>
      </c>
      <c r="AR47" s="6">
        <f t="shared" si="44"/>
        <v>0.22868886177689807</v>
      </c>
      <c r="AS47" s="6">
        <f t="shared" si="45"/>
        <v>-0.11825751871373535</v>
      </c>
      <c r="AT47" s="6">
        <f t="shared" si="46"/>
        <v>-1.5094339622641395E-2</v>
      </c>
      <c r="AU47" s="6">
        <f>AO65-1</f>
        <v>0.10598050369180667</v>
      </c>
      <c r="AV47" s="6">
        <f t="shared" si="48"/>
        <v>0.17663669979314478</v>
      </c>
      <c r="AW47" s="6">
        <f t="shared" si="49"/>
        <v>-0.13329759727565116</v>
      </c>
      <c r="AY47" t="s">
        <v>120</v>
      </c>
      <c r="AZ47">
        <v>700</v>
      </c>
      <c r="BA47" t="s">
        <v>126</v>
      </c>
      <c r="BB47">
        <v>2270000</v>
      </c>
      <c r="BC47">
        <v>3430000</v>
      </c>
      <c r="BD47">
        <v>378</v>
      </c>
      <c r="BE47">
        <v>3060</v>
      </c>
      <c r="BG47" t="s">
        <v>120</v>
      </c>
      <c r="BH47">
        <v>800</v>
      </c>
      <c r="BI47">
        <v>4160000</v>
      </c>
      <c r="BJ47">
        <v>7430000</v>
      </c>
      <c r="BK47">
        <v>378</v>
      </c>
      <c r="BL47">
        <v>8650</v>
      </c>
      <c r="BM47" s="6">
        <f t="shared" si="50"/>
        <v>1.8325991189427313</v>
      </c>
      <c r="BN47" s="6">
        <f>BM46/BM40</f>
        <v>0.80644156706966841</v>
      </c>
      <c r="BO47" s="6">
        <f>BM46</f>
        <v>2.3668122270742359E-2</v>
      </c>
      <c r="BP47">
        <v>9</v>
      </c>
      <c r="BQ47" s="6">
        <f t="shared" si="51"/>
        <v>-1.7772751822846322E-2</v>
      </c>
      <c r="BR47" s="6">
        <f t="shared" si="52"/>
        <v>-8.2052958483164407E-2</v>
      </c>
      <c r="BS47" s="6">
        <f t="shared" si="53"/>
        <v>-0.19355843293033159</v>
      </c>
      <c r="BT47" s="6">
        <f t="shared" si="54"/>
        <v>0.37593408956507712</v>
      </c>
    </row>
    <row r="48" spans="1:72" x14ac:dyDescent="0.3">
      <c r="A48" t="s">
        <v>118</v>
      </c>
      <c r="B48">
        <v>700</v>
      </c>
      <c r="C48" t="s">
        <v>104</v>
      </c>
      <c r="D48">
        <v>1880000</v>
      </c>
      <c r="E48">
        <v>3100000</v>
      </c>
      <c r="F48">
        <v>260</v>
      </c>
      <c r="G48">
        <v>4660</v>
      </c>
      <c r="I48" t="s">
        <v>118</v>
      </c>
      <c r="J48">
        <v>800</v>
      </c>
      <c r="K48">
        <v>118000</v>
      </c>
      <c r="L48">
        <v>748000</v>
      </c>
      <c r="M48">
        <v>260</v>
      </c>
      <c r="N48">
        <v>2420</v>
      </c>
      <c r="O48" s="6">
        <f t="shared" si="42"/>
        <v>6.2765957446808504E-2</v>
      </c>
      <c r="P48" s="6">
        <f>O48/O44</f>
        <v>1.6619718309859153</v>
      </c>
      <c r="Q48">
        <v>10</v>
      </c>
      <c r="R48" s="6">
        <f t="shared" si="38"/>
        <v>0.20418456940033636</v>
      </c>
      <c r="S48" s="6">
        <f t="shared" si="39"/>
        <v>3.6359829715960634E-2</v>
      </c>
      <c r="T48" s="6">
        <f t="shared" si="40"/>
        <v>0.66197183098591528</v>
      </c>
      <c r="U48" s="6">
        <f t="shared" si="41"/>
        <v>-7.3950714036920995E-2</v>
      </c>
      <c r="Z48" t="s">
        <v>119</v>
      </c>
      <c r="AA48">
        <v>700</v>
      </c>
      <c r="AB48" t="s">
        <v>127</v>
      </c>
      <c r="AC48">
        <v>1170000</v>
      </c>
      <c r="AD48">
        <v>2590000</v>
      </c>
      <c r="AE48">
        <v>253</v>
      </c>
      <c r="AF48">
        <v>5620</v>
      </c>
      <c r="AH48" t="s">
        <v>119</v>
      </c>
      <c r="AI48">
        <v>800</v>
      </c>
      <c r="AJ48">
        <v>253000</v>
      </c>
      <c r="AK48">
        <v>1120000</v>
      </c>
      <c r="AL48">
        <v>253</v>
      </c>
      <c r="AM48">
        <v>3410</v>
      </c>
      <c r="AN48" s="6">
        <f t="shared" si="43"/>
        <v>0.21623931623931625</v>
      </c>
      <c r="AO48" s="6">
        <f>AN52/AN40</f>
        <v>0.34547328365308388</v>
      </c>
      <c r="AP48" s="6">
        <f>AN52</f>
        <v>6.7815126050420164E-3</v>
      </c>
      <c r="AQ48">
        <v>10</v>
      </c>
      <c r="AR48" s="6">
        <f t="shared" si="44"/>
        <v>0.1531432293027688</v>
      </c>
      <c r="AS48" s="6">
        <f t="shared" si="45"/>
        <v>4.8821313990793591E-2</v>
      </c>
      <c r="AT48" s="6">
        <f>AO48-1</f>
        <v>-0.65452671634691617</v>
      </c>
      <c r="AU48" s="6"/>
      <c r="AV48" s="6">
        <f t="shared" si="48"/>
        <v>0.32254032625779838</v>
      </c>
      <c r="AW48" s="6">
        <f t="shared" si="49"/>
        <v>0.61157271506045086</v>
      </c>
      <c r="AY48" t="s">
        <v>120</v>
      </c>
      <c r="AZ48">
        <v>700</v>
      </c>
      <c r="BA48" t="s">
        <v>127</v>
      </c>
      <c r="BB48">
        <v>1870000</v>
      </c>
      <c r="BC48">
        <v>2710000</v>
      </c>
      <c r="BD48">
        <v>405</v>
      </c>
      <c r="BE48">
        <v>2070</v>
      </c>
      <c r="BG48" t="s">
        <v>120</v>
      </c>
      <c r="BH48">
        <v>800</v>
      </c>
      <c r="BI48">
        <v>464000</v>
      </c>
      <c r="BJ48">
        <v>3430000</v>
      </c>
      <c r="BK48">
        <v>405</v>
      </c>
      <c r="BL48">
        <v>7320</v>
      </c>
      <c r="BM48" s="6">
        <f t="shared" si="50"/>
        <v>0.24812834224598931</v>
      </c>
      <c r="BN48" s="6" t="s">
        <v>128</v>
      </c>
      <c r="BO48" s="6"/>
      <c r="BP48">
        <v>10</v>
      </c>
      <c r="BQ48" s="6">
        <f t="shared" si="51"/>
        <v>0.13779944493134688</v>
      </c>
      <c r="BR48" s="6">
        <f t="shared" si="52"/>
        <v>-0.10961614562722588</v>
      </c>
      <c r="BS48" s="6"/>
      <c r="BT48" s="6">
        <f t="shared" si="54"/>
        <v>-0.69937287692709693</v>
      </c>
    </row>
    <row r="49" spans="1:72" x14ac:dyDescent="0.3">
      <c r="O49" s="6"/>
      <c r="P49" s="6"/>
      <c r="Q49">
        <v>11</v>
      </c>
      <c r="R49" s="6">
        <f t="shared" si="38"/>
        <v>0</v>
      </c>
      <c r="S49" s="6">
        <f t="shared" si="39"/>
        <v>0</v>
      </c>
      <c r="T49" s="6"/>
      <c r="U49" s="6">
        <f t="shared" si="41"/>
        <v>0</v>
      </c>
      <c r="V49" s="6">
        <f>P75-1</f>
        <v>0</v>
      </c>
      <c r="W49" s="6">
        <f>P82-1</f>
        <v>0</v>
      </c>
      <c r="Z49" t="s">
        <v>119</v>
      </c>
      <c r="AA49">
        <v>700</v>
      </c>
      <c r="AB49" t="s">
        <v>129</v>
      </c>
      <c r="AC49">
        <v>1110000</v>
      </c>
      <c r="AD49">
        <v>2530000</v>
      </c>
      <c r="AE49">
        <v>230</v>
      </c>
      <c r="AF49">
        <v>6180</v>
      </c>
      <c r="AH49" t="s">
        <v>119</v>
      </c>
      <c r="AI49">
        <v>800</v>
      </c>
      <c r="AJ49">
        <v>16200</v>
      </c>
      <c r="AK49">
        <v>753000</v>
      </c>
      <c r="AL49">
        <v>230</v>
      </c>
      <c r="AM49">
        <v>3200</v>
      </c>
      <c r="AN49" s="6">
        <f t="shared" si="43"/>
        <v>1.4594594594594595E-2</v>
      </c>
      <c r="AO49" s="6">
        <f>AN49/AN49</f>
        <v>1</v>
      </c>
      <c r="AP49" s="6">
        <f>AN41</f>
        <v>1.1623616236162362</v>
      </c>
      <c r="AQ49">
        <v>11</v>
      </c>
      <c r="AR49" s="6">
        <f t="shared" si="44"/>
        <v>0</v>
      </c>
      <c r="AS49" s="6">
        <f t="shared" si="45"/>
        <v>0</v>
      </c>
      <c r="AT49" s="6">
        <f t="shared" ref="AT49:AT53" si="55">AO49-1</f>
        <v>0</v>
      </c>
      <c r="AU49" s="6">
        <f t="shared" si="47"/>
        <v>0</v>
      </c>
      <c r="AV49" s="6">
        <f t="shared" si="48"/>
        <v>0</v>
      </c>
      <c r="AW49" s="6">
        <f t="shared" si="49"/>
        <v>0</v>
      </c>
      <c r="AY49" t="s">
        <v>120</v>
      </c>
      <c r="AZ49">
        <v>700</v>
      </c>
      <c r="BA49" t="s">
        <v>129</v>
      </c>
      <c r="BB49">
        <v>1910000</v>
      </c>
      <c r="BC49">
        <v>2790000</v>
      </c>
      <c r="BD49">
        <v>364</v>
      </c>
      <c r="BE49">
        <v>2420</v>
      </c>
      <c r="BG49" t="s">
        <v>120</v>
      </c>
      <c r="BH49">
        <v>800</v>
      </c>
      <c r="BI49">
        <v>68800</v>
      </c>
      <c r="BJ49">
        <v>2660000</v>
      </c>
      <c r="BK49">
        <v>364</v>
      </c>
      <c r="BL49">
        <v>7130</v>
      </c>
      <c r="BM49" s="6">
        <f t="shared" si="50"/>
        <v>3.6020942408376964E-2</v>
      </c>
      <c r="BN49" s="6">
        <f>BM49/BM49</f>
        <v>1</v>
      </c>
      <c r="BO49" s="6">
        <f>BM41</f>
        <v>1.6532663316582914</v>
      </c>
      <c r="BP49">
        <v>11</v>
      </c>
      <c r="BQ49" s="6">
        <f t="shared" si="51"/>
        <v>0</v>
      </c>
      <c r="BR49" s="6">
        <f t="shared" si="52"/>
        <v>0</v>
      </c>
      <c r="BS49" s="6">
        <f t="shared" si="53"/>
        <v>0</v>
      </c>
      <c r="BT49" s="6">
        <f t="shared" si="54"/>
        <v>0</v>
      </c>
    </row>
    <row r="50" spans="1:72" x14ac:dyDescent="0.3">
      <c r="O50" s="6"/>
      <c r="P50" s="6"/>
      <c r="Q50">
        <v>12</v>
      </c>
      <c r="R50" s="6">
        <f t="shared" si="38"/>
        <v>4.3229114305820548E-3</v>
      </c>
      <c r="S50" s="6">
        <f t="shared" si="39"/>
        <v>0.47836065573770492</v>
      </c>
      <c r="T50" s="6"/>
      <c r="U50" s="6">
        <f t="shared" si="41"/>
        <v>0.24179469465188452</v>
      </c>
      <c r="V50" s="6">
        <f>P76-1</f>
        <v>3.8148843026891699E-2</v>
      </c>
      <c r="W50" s="6">
        <f>P83-1</f>
        <v>0.36472108978820716</v>
      </c>
      <c r="Z50" t="s">
        <v>119</v>
      </c>
      <c r="AA50">
        <v>700</v>
      </c>
      <c r="AB50" t="s">
        <v>130</v>
      </c>
      <c r="AC50">
        <v>2090000</v>
      </c>
      <c r="AD50">
        <v>3710000</v>
      </c>
      <c r="AE50">
        <v>297</v>
      </c>
      <c r="AF50">
        <v>5450</v>
      </c>
      <c r="AH50" t="s">
        <v>119</v>
      </c>
      <c r="AI50">
        <v>800</v>
      </c>
      <c r="AJ50">
        <v>2570000</v>
      </c>
      <c r="AK50">
        <v>3590000</v>
      </c>
      <c r="AL50">
        <v>297</v>
      </c>
      <c r="AM50">
        <v>3430</v>
      </c>
      <c r="AN50" s="6">
        <f t="shared" si="43"/>
        <v>1.229665071770335</v>
      </c>
      <c r="AO50" s="6">
        <f>AN44/AN41</f>
        <v>1.0794857867101213</v>
      </c>
      <c r="AP50" s="6">
        <f>AN44</f>
        <v>1.2547528517110267</v>
      </c>
      <c r="AQ50">
        <v>12</v>
      </c>
      <c r="AR50" s="6">
        <f t="shared" si="44"/>
        <v>-3.5706914344685314E-2</v>
      </c>
      <c r="AS50" s="6">
        <f t="shared" si="45"/>
        <v>5.7127237939045949E-2</v>
      </c>
      <c r="AT50" s="6">
        <f t="shared" si="55"/>
        <v>7.9485786710121298E-2</v>
      </c>
      <c r="AU50" s="6">
        <f t="shared" si="47"/>
        <v>-0.13070342205323193</v>
      </c>
      <c r="AV50" s="6">
        <f t="shared" si="48"/>
        <v>-2.5800049615480214E-2</v>
      </c>
      <c r="AW50" s="6">
        <f t="shared" si="49"/>
        <v>-9.2291363266112092E-2</v>
      </c>
      <c r="AY50" t="s">
        <v>120</v>
      </c>
      <c r="AZ50">
        <v>700</v>
      </c>
      <c r="BA50" t="s">
        <v>130</v>
      </c>
      <c r="BB50">
        <v>1830000</v>
      </c>
      <c r="BC50">
        <v>2650000</v>
      </c>
      <c r="BD50">
        <v>264</v>
      </c>
      <c r="BE50">
        <v>3100</v>
      </c>
      <c r="BG50" t="s">
        <v>120</v>
      </c>
      <c r="BH50">
        <v>800</v>
      </c>
      <c r="BI50">
        <v>3450000</v>
      </c>
      <c r="BJ50">
        <v>5720000</v>
      </c>
      <c r="BK50">
        <v>264</v>
      </c>
      <c r="BL50">
        <v>8590</v>
      </c>
      <c r="BM50" s="6">
        <f t="shared" si="50"/>
        <v>1.8852459016393444</v>
      </c>
      <c r="BN50" s="6">
        <f>BM44/BM41</f>
        <v>0.98290273556231011</v>
      </c>
      <c r="BO50" s="6">
        <f>BM44</f>
        <v>1.625</v>
      </c>
      <c r="BP50">
        <v>12</v>
      </c>
      <c r="BQ50" s="6">
        <f t="shared" si="51"/>
        <v>-0.12329627911847885</v>
      </c>
      <c r="BR50" s="6">
        <f t="shared" si="52"/>
        <v>3.9647171001650605E-2</v>
      </c>
      <c r="BS50" s="6">
        <f t="shared" si="53"/>
        <v>-1.7097264437689885E-2</v>
      </c>
      <c r="BT50" s="6">
        <f t="shared" si="54"/>
        <v>-5.1648507145889422E-3</v>
      </c>
    </row>
    <row r="51" spans="1:72" x14ac:dyDescent="0.3">
      <c r="O51" s="6"/>
      <c r="P51" s="6"/>
      <c r="Q51">
        <v>13</v>
      </c>
      <c r="R51" s="6">
        <f t="shared" si="38"/>
        <v>-0.38855903174240691</v>
      </c>
      <c r="S51" s="6">
        <f t="shared" si="39"/>
        <v>-5.9168604651162582E-2</v>
      </c>
      <c r="T51" s="6"/>
      <c r="U51" s="6">
        <f t="shared" si="41"/>
        <v>1.284534178802871</v>
      </c>
      <c r="V51" s="6">
        <f>P77-1</f>
        <v>0.18308520747545143</v>
      </c>
      <c r="W51" s="6">
        <f>P84-1</f>
        <v>0.21621621621621623</v>
      </c>
      <c r="Z51" t="s">
        <v>119</v>
      </c>
      <c r="AA51">
        <v>700</v>
      </c>
      <c r="AB51" t="s">
        <v>131</v>
      </c>
      <c r="AC51">
        <v>1150000</v>
      </c>
      <c r="AD51">
        <v>2640000</v>
      </c>
      <c r="AE51">
        <v>275</v>
      </c>
      <c r="AF51">
        <v>5420</v>
      </c>
      <c r="AH51" t="s">
        <v>119</v>
      </c>
      <c r="AI51">
        <v>800</v>
      </c>
      <c r="AJ51">
        <v>278000</v>
      </c>
      <c r="AK51">
        <v>1150000</v>
      </c>
      <c r="AL51">
        <v>275</v>
      </c>
      <c r="AM51">
        <v>3190</v>
      </c>
      <c r="AN51" s="6">
        <f t="shared" si="43"/>
        <v>0.2417391304347826</v>
      </c>
      <c r="AO51" s="6">
        <f>AN50/AN41</f>
        <v>1.0579023315865421</v>
      </c>
      <c r="AP51" s="6">
        <f>AN50</f>
        <v>1.229665071770335</v>
      </c>
      <c r="AQ51">
        <v>13</v>
      </c>
      <c r="AR51" s="6">
        <f t="shared" si="44"/>
        <v>-0.2604763413861193</v>
      </c>
      <c r="AS51" s="6">
        <f t="shared" si="45"/>
        <v>-3.5710034519698119E-4</v>
      </c>
      <c r="AT51" s="6">
        <f t="shared" si="55"/>
        <v>5.7902331586542122E-2</v>
      </c>
      <c r="AU51" s="6">
        <f t="shared" si="47"/>
        <v>-8.548577422315462E-2</v>
      </c>
      <c r="AV51" s="6">
        <f t="shared" si="48"/>
        <v>0.31333231287310559</v>
      </c>
      <c r="AW51" s="6">
        <f t="shared" si="49"/>
        <v>-0.14625829251658506</v>
      </c>
      <c r="AY51" t="s">
        <v>120</v>
      </c>
      <c r="AZ51">
        <v>700</v>
      </c>
      <c r="BA51" t="s">
        <v>131</v>
      </c>
      <c r="BB51">
        <v>2350000</v>
      </c>
      <c r="BC51">
        <v>3340000</v>
      </c>
      <c r="BD51">
        <v>364</v>
      </c>
      <c r="BE51">
        <v>2710</v>
      </c>
      <c r="BG51" t="s">
        <v>120</v>
      </c>
      <c r="BH51">
        <v>800</v>
      </c>
      <c r="BI51">
        <v>938000</v>
      </c>
      <c r="BJ51">
        <v>3500000</v>
      </c>
      <c r="BK51">
        <v>364</v>
      </c>
      <c r="BL51">
        <v>7030</v>
      </c>
      <c r="BM51" s="6">
        <f t="shared" si="50"/>
        <v>0.39914893617021274</v>
      </c>
      <c r="BN51" s="6">
        <f>BM50/BM41</f>
        <v>1.1403159101101201</v>
      </c>
      <c r="BO51" s="6">
        <f>BM50</f>
        <v>1.8852459016393444</v>
      </c>
      <c r="BP51">
        <v>13</v>
      </c>
      <c r="BQ51" s="6">
        <f t="shared" si="51"/>
        <v>-0.17715552013373903</v>
      </c>
      <c r="BR51" s="6">
        <f t="shared" si="52"/>
        <v>2.7274918750308519E-2</v>
      </c>
      <c r="BS51" s="6">
        <f t="shared" si="53"/>
        <v>0.14031591011012012</v>
      </c>
      <c r="BT51" s="6">
        <f t="shared" si="54"/>
        <v>-2.7214763361153027E-3</v>
      </c>
    </row>
    <row r="52" spans="1:72" x14ac:dyDescent="0.3">
      <c r="O52" s="6"/>
      <c r="P52" s="6"/>
      <c r="Q52">
        <v>14</v>
      </c>
      <c r="R52" s="6">
        <f t="shared" si="38"/>
        <v>0.19094827586206886</v>
      </c>
      <c r="S52" s="6">
        <f t="shared" si="39"/>
        <v>0.45830985915492972</v>
      </c>
      <c r="T52" s="6"/>
      <c r="U52" s="6">
        <f t="shared" si="41"/>
        <v>0.88323466585291421</v>
      </c>
      <c r="V52" s="6">
        <f>P78-1</f>
        <v>2.1835075493612077E-2</v>
      </c>
      <c r="W52" s="6">
        <f>P85-1</f>
        <v>0.19105346102557896</v>
      </c>
      <c r="Z52" t="s">
        <v>119</v>
      </c>
      <c r="AA52">
        <v>700</v>
      </c>
      <c r="AB52" t="s">
        <v>132</v>
      </c>
      <c r="AC52">
        <v>1190000</v>
      </c>
      <c r="AD52">
        <v>2800000</v>
      </c>
      <c r="AE52">
        <v>286</v>
      </c>
      <c r="AF52">
        <v>5640</v>
      </c>
      <c r="AH52" t="s">
        <v>119</v>
      </c>
      <c r="AI52">
        <v>800</v>
      </c>
      <c r="AJ52">
        <v>8070</v>
      </c>
      <c r="AK52">
        <v>935000</v>
      </c>
      <c r="AL52">
        <v>286</v>
      </c>
      <c r="AM52">
        <v>3240</v>
      </c>
      <c r="AN52" s="6">
        <f t="shared" si="43"/>
        <v>6.7815126050420164E-3</v>
      </c>
      <c r="AO52" s="6">
        <f>AN47/AN41</f>
        <v>1.1573651827723488</v>
      </c>
      <c r="AP52" s="6">
        <f>AN47</f>
        <v>1.3452768729641693</v>
      </c>
      <c r="AQ52">
        <v>14</v>
      </c>
      <c r="AR52" s="6">
        <f t="shared" si="44"/>
        <v>-9.8385521640659057E-2</v>
      </c>
      <c r="AS52" s="6">
        <f t="shared" si="45"/>
        <v>0.13384770211338481</v>
      </c>
      <c r="AT52" s="6">
        <f t="shared" si="55"/>
        <v>0.15736518277234879</v>
      </c>
      <c r="AU52" s="6">
        <f t="shared" si="47"/>
        <v>-0.12636993961082532</v>
      </c>
      <c r="AV52" s="6">
        <f t="shared" si="48"/>
        <v>0.17477052840486218</v>
      </c>
      <c r="AW52" s="6">
        <f t="shared" si="49"/>
        <v>-7.8244590055613794E-2</v>
      </c>
      <c r="AY52" t="s">
        <v>120</v>
      </c>
      <c r="AZ52">
        <v>700</v>
      </c>
      <c r="BA52" t="s">
        <v>132</v>
      </c>
      <c r="BB52">
        <v>3060000</v>
      </c>
      <c r="BC52">
        <v>4320000</v>
      </c>
      <c r="BD52">
        <v>420</v>
      </c>
      <c r="BE52">
        <v>3010</v>
      </c>
      <c r="BG52" t="s">
        <v>120</v>
      </c>
      <c r="BH52">
        <v>800</v>
      </c>
      <c r="BI52">
        <v>1440000</v>
      </c>
      <c r="BJ52">
        <v>4310000</v>
      </c>
      <c r="BK52">
        <v>420</v>
      </c>
      <c r="BL52">
        <v>6850</v>
      </c>
      <c r="BM52" s="6">
        <f t="shared" si="50"/>
        <v>0.47058823529411764</v>
      </c>
      <c r="BN52" s="6">
        <f>BM47/BM41</f>
        <v>1.1084718075063937</v>
      </c>
      <c r="BO52" s="6">
        <f>BM47</f>
        <v>1.8325991189427313</v>
      </c>
      <c r="BP52">
        <v>14</v>
      </c>
      <c r="BQ52" s="6">
        <f t="shared" si="51"/>
        <v>-0.15132891049538277</v>
      </c>
      <c r="BR52" s="6">
        <f t="shared" si="52"/>
        <v>3.4159041694308501E-2</v>
      </c>
      <c r="BS52" s="6">
        <f t="shared" si="53"/>
        <v>0.10847180750639374</v>
      </c>
      <c r="BT52" s="6">
        <f t="shared" si="54"/>
        <v>0.1247164048865621</v>
      </c>
    </row>
    <row r="53" spans="1:72" x14ac:dyDescent="0.3">
      <c r="O53" s="6"/>
      <c r="P53" s="6"/>
      <c r="Q53">
        <v>15</v>
      </c>
      <c r="R53" s="6">
        <f t="shared" si="38"/>
        <v>0.13425520742166985</v>
      </c>
      <c r="S53" s="6">
        <f t="shared" si="39"/>
        <v>-2.1344086021505282E-2</v>
      </c>
      <c r="T53" s="6"/>
      <c r="U53" s="6">
        <f t="shared" si="41"/>
        <v>-0.27328200376984757</v>
      </c>
      <c r="V53" s="6">
        <f>P79-1</f>
        <v>0.12377568657576354</v>
      </c>
      <c r="W53" s="6">
        <f>P86-1</f>
        <v>-0.200492143760159</v>
      </c>
      <c r="Z53" t="s">
        <v>119</v>
      </c>
      <c r="AA53">
        <v>700</v>
      </c>
      <c r="AB53" t="s">
        <v>133</v>
      </c>
      <c r="AC53">
        <v>3110000</v>
      </c>
      <c r="AD53">
        <v>5340000</v>
      </c>
      <c r="AE53">
        <v>480</v>
      </c>
      <c r="AF53">
        <v>4660</v>
      </c>
      <c r="AH53" t="s">
        <v>119</v>
      </c>
      <c r="AI53">
        <v>800</v>
      </c>
      <c r="AJ53">
        <v>3320000</v>
      </c>
      <c r="AK53">
        <v>5140000</v>
      </c>
      <c r="AL53">
        <v>480</v>
      </c>
      <c r="AM53">
        <v>3800</v>
      </c>
      <c r="AN53" s="6">
        <f t="shared" si="43"/>
        <v>1.067524115755627</v>
      </c>
      <c r="AO53" s="6">
        <f>AN53/AN41</f>
        <v>0.91840963609452353</v>
      </c>
      <c r="AP53" s="6">
        <f>AN53</f>
        <v>1.067524115755627</v>
      </c>
      <c r="AQ53">
        <v>15</v>
      </c>
      <c r="AR53" s="6">
        <f t="shared" si="44"/>
        <v>-0.13286803810099146</v>
      </c>
      <c r="AS53" s="6">
        <f t="shared" si="45"/>
        <v>-6.5510135620836851E-2</v>
      </c>
      <c r="AT53" s="6">
        <f t="shared" si="55"/>
        <v>-8.1590363905476471E-2</v>
      </c>
      <c r="AU53" s="6">
        <f t="shared" si="47"/>
        <v>-0.27246685849347441</v>
      </c>
      <c r="AV53" s="6">
        <f t="shared" si="48"/>
        <v>-0.41079136690647489</v>
      </c>
      <c r="AW53" s="6">
        <f t="shared" si="49"/>
        <v>-0.51636377206403705</v>
      </c>
      <c r="AY53" t="s">
        <v>120</v>
      </c>
      <c r="AZ53">
        <v>700</v>
      </c>
      <c r="BA53" t="s">
        <v>133</v>
      </c>
      <c r="BB53">
        <v>2490000</v>
      </c>
      <c r="BC53">
        <v>3480000</v>
      </c>
      <c r="BD53">
        <v>486</v>
      </c>
      <c r="BE53">
        <v>2050</v>
      </c>
      <c r="BG53" t="s">
        <v>120</v>
      </c>
      <c r="BH53">
        <v>800</v>
      </c>
      <c r="BI53">
        <v>3520000</v>
      </c>
      <c r="BJ53">
        <v>6570000</v>
      </c>
      <c r="BK53">
        <v>486</v>
      </c>
      <c r="BL53">
        <v>6280</v>
      </c>
      <c r="BM53" s="6">
        <f t="shared" si="50"/>
        <v>1.4136546184738956</v>
      </c>
      <c r="BN53" s="6">
        <f>BM53/BM41</f>
        <v>0.85506768716202197</v>
      </c>
      <c r="BO53" s="6">
        <f>BM53</f>
        <v>1.4136546184738956</v>
      </c>
      <c r="BP53">
        <v>15</v>
      </c>
      <c r="BQ53" s="6">
        <f t="shared" si="51"/>
        <v>-0.14587795982168705</v>
      </c>
      <c r="BR53" s="6">
        <f t="shared" si="52"/>
        <v>-7.2126600415143516E-2</v>
      </c>
      <c r="BS53" s="6">
        <f t="shared" si="53"/>
        <v>-0.14493231283797803</v>
      </c>
      <c r="BT53" s="6">
        <f t="shared" si="54"/>
        <v>-3.817871639508208E-2</v>
      </c>
    </row>
    <row r="56" spans="1:72" x14ac:dyDescent="0.3">
      <c r="A56" t="s">
        <v>87</v>
      </c>
      <c r="B56" t="s">
        <v>61</v>
      </c>
      <c r="C56" t="s">
        <v>60</v>
      </c>
      <c r="D56" t="s">
        <v>59</v>
      </c>
      <c r="E56" t="s">
        <v>58</v>
      </c>
      <c r="F56" t="s">
        <v>57</v>
      </c>
      <c r="G56" t="s">
        <v>56</v>
      </c>
      <c r="I56" t="s">
        <v>88</v>
      </c>
      <c r="J56" t="s">
        <v>61</v>
      </c>
      <c r="K56" t="s">
        <v>59</v>
      </c>
      <c r="L56" t="s">
        <v>58</v>
      </c>
      <c r="M56" t="s">
        <v>57</v>
      </c>
      <c r="N56" t="s">
        <v>56</v>
      </c>
      <c r="O56" t="s">
        <v>55</v>
      </c>
      <c r="P56" t="s">
        <v>89</v>
      </c>
      <c r="R56" t="s">
        <v>29</v>
      </c>
      <c r="S56" t="s">
        <v>28</v>
      </c>
      <c r="T56" t="s">
        <v>90</v>
      </c>
      <c r="Z56" t="s">
        <v>63</v>
      </c>
      <c r="AA56" t="s">
        <v>61</v>
      </c>
      <c r="AB56" t="s">
        <v>60</v>
      </c>
      <c r="AC56" t="s">
        <v>59</v>
      </c>
      <c r="AD56" t="s">
        <v>58</v>
      </c>
      <c r="AE56" t="s">
        <v>57</v>
      </c>
      <c r="AF56" t="s">
        <v>56</v>
      </c>
      <c r="AH56" t="s">
        <v>83</v>
      </c>
      <c r="AI56" t="s">
        <v>61</v>
      </c>
      <c r="AJ56" t="s">
        <v>59</v>
      </c>
      <c r="AK56" t="s">
        <v>58</v>
      </c>
      <c r="AL56" t="s">
        <v>57</v>
      </c>
      <c r="AM56" t="s">
        <v>56</v>
      </c>
      <c r="AN56" t="s">
        <v>55</v>
      </c>
      <c r="AO56" t="s">
        <v>89</v>
      </c>
      <c r="AY56" t="s">
        <v>63</v>
      </c>
      <c r="AZ56" t="s">
        <v>61</v>
      </c>
      <c r="BA56" t="s">
        <v>60</v>
      </c>
      <c r="BB56" t="s">
        <v>59</v>
      </c>
      <c r="BC56" t="s">
        <v>58</v>
      </c>
      <c r="BD56" t="s">
        <v>57</v>
      </c>
      <c r="BE56" t="s">
        <v>56</v>
      </c>
      <c r="BG56" t="s">
        <v>62</v>
      </c>
      <c r="BH56" t="s">
        <v>61</v>
      </c>
      <c r="BI56" t="s">
        <v>59</v>
      </c>
      <c r="BJ56" t="s">
        <v>58</v>
      </c>
      <c r="BK56" t="s">
        <v>57</v>
      </c>
      <c r="BL56" t="s">
        <v>56</v>
      </c>
      <c r="BM56" t="s">
        <v>55</v>
      </c>
      <c r="BN56" t="s">
        <v>89</v>
      </c>
    </row>
    <row r="57" spans="1:72" x14ac:dyDescent="0.3">
      <c r="A57" t="s">
        <v>134</v>
      </c>
      <c r="B57">
        <v>700</v>
      </c>
      <c r="C57" t="s">
        <v>93</v>
      </c>
      <c r="D57">
        <v>808000</v>
      </c>
      <c r="E57">
        <v>1620000</v>
      </c>
      <c r="F57">
        <v>180</v>
      </c>
      <c r="G57">
        <v>4520</v>
      </c>
      <c r="I57" t="s">
        <v>134</v>
      </c>
      <c r="J57">
        <v>800</v>
      </c>
      <c r="K57">
        <v>31400</v>
      </c>
      <c r="L57">
        <v>444000</v>
      </c>
      <c r="M57">
        <v>180</v>
      </c>
      <c r="N57">
        <v>2290</v>
      </c>
      <c r="O57" s="6">
        <f>K57/D57</f>
        <v>3.8861386138613861E-2</v>
      </c>
      <c r="P57" s="6">
        <f>O57/O57</f>
        <v>1</v>
      </c>
      <c r="R57" s="4">
        <v>1</v>
      </c>
      <c r="S57" s="4">
        <v>0</v>
      </c>
      <c r="T57" s="4">
        <v>0</v>
      </c>
      <c r="Z57" t="s">
        <v>135</v>
      </c>
      <c r="AA57">
        <v>700</v>
      </c>
      <c r="AB57" t="s">
        <v>93</v>
      </c>
      <c r="AC57">
        <v>1390000</v>
      </c>
      <c r="AD57">
        <v>2900000</v>
      </c>
      <c r="AE57">
        <v>242</v>
      </c>
      <c r="AF57">
        <v>6250</v>
      </c>
      <c r="AH57" t="s">
        <v>135</v>
      </c>
      <c r="AI57">
        <v>800</v>
      </c>
      <c r="AJ57">
        <v>109000</v>
      </c>
      <c r="AK57">
        <v>694000</v>
      </c>
      <c r="AL57">
        <v>242</v>
      </c>
      <c r="AM57">
        <v>2420</v>
      </c>
      <c r="AN57" s="6">
        <f>AJ57/AC57</f>
        <v>7.8417266187050361E-2</v>
      </c>
      <c r="AO57" s="6">
        <f>AN57/AN57</f>
        <v>1</v>
      </c>
      <c r="AP57" s="6">
        <f>AN57</f>
        <v>7.8417266187050361E-2</v>
      </c>
      <c r="AY57" t="s">
        <v>136</v>
      </c>
      <c r="AZ57">
        <v>700</v>
      </c>
      <c r="BA57" t="s">
        <v>93</v>
      </c>
      <c r="BB57">
        <v>2130000</v>
      </c>
      <c r="BC57">
        <v>2740000</v>
      </c>
      <c r="BD57">
        <v>336</v>
      </c>
      <c r="BE57">
        <v>1820</v>
      </c>
      <c r="BG57" t="s">
        <v>136</v>
      </c>
      <c r="BH57">
        <v>800</v>
      </c>
      <c r="BI57">
        <v>395000</v>
      </c>
      <c r="BJ57">
        <v>2040000</v>
      </c>
      <c r="BK57">
        <v>336</v>
      </c>
      <c r="BL57">
        <v>4910</v>
      </c>
      <c r="BM57" s="6">
        <f>BI57/BB57</f>
        <v>0.18544600938967137</v>
      </c>
      <c r="BN57" s="6">
        <f>BM57/BM57</f>
        <v>1</v>
      </c>
      <c r="BO57" s="6">
        <f>BM57</f>
        <v>0.18544600938967137</v>
      </c>
    </row>
    <row r="58" spans="1:72" x14ac:dyDescent="0.3">
      <c r="A58" t="s">
        <v>134</v>
      </c>
      <c r="B58">
        <v>700</v>
      </c>
      <c r="C58" t="s">
        <v>96</v>
      </c>
      <c r="D58">
        <v>815000</v>
      </c>
      <c r="E58">
        <v>1590000</v>
      </c>
      <c r="F58">
        <v>162</v>
      </c>
      <c r="G58">
        <v>4770</v>
      </c>
      <c r="I58" t="s">
        <v>134</v>
      </c>
      <c r="J58">
        <v>800</v>
      </c>
      <c r="K58">
        <v>51500</v>
      </c>
      <c r="L58">
        <v>430000</v>
      </c>
      <c r="M58">
        <v>162</v>
      </c>
      <c r="N58">
        <v>2340</v>
      </c>
      <c r="O58" s="6">
        <f t="shared" ref="O58:O71" si="56">K58/D58</f>
        <v>6.3190184049079751E-2</v>
      </c>
      <c r="P58" s="6">
        <f>O58/O57</f>
        <v>1.6260404048298229</v>
      </c>
      <c r="R58" s="4">
        <v>1.4520359476740454</v>
      </c>
      <c r="S58" s="4">
        <v>0.19773427736273302</v>
      </c>
      <c r="T58" s="4">
        <v>0.45203594767404542</v>
      </c>
      <c r="Z58" t="s">
        <v>135</v>
      </c>
      <c r="AA58">
        <v>700</v>
      </c>
      <c r="AB58" t="s">
        <v>100</v>
      </c>
      <c r="AC58">
        <v>1480000</v>
      </c>
      <c r="AD58">
        <v>3210000</v>
      </c>
      <c r="AE58">
        <v>240</v>
      </c>
      <c r="AF58">
        <v>7210</v>
      </c>
      <c r="AH58" t="s">
        <v>135</v>
      </c>
      <c r="AI58">
        <v>800</v>
      </c>
      <c r="AJ58">
        <v>29300</v>
      </c>
      <c r="AK58">
        <v>645000</v>
      </c>
      <c r="AL58">
        <v>240</v>
      </c>
      <c r="AM58">
        <v>2570</v>
      </c>
      <c r="AN58" s="6">
        <f t="shared" ref="AN58:AN71" si="57">AJ58/AC58</f>
        <v>1.9797297297297296E-2</v>
      </c>
      <c r="AO58" s="6">
        <f>AN60/AN57</f>
        <v>1.7567844999037658</v>
      </c>
      <c r="AP58" s="6">
        <f>AN60</f>
        <v>0.13776223776223775</v>
      </c>
      <c r="AY58" t="s">
        <v>136</v>
      </c>
      <c r="AZ58">
        <v>700</v>
      </c>
      <c r="BA58" t="s">
        <v>100</v>
      </c>
      <c r="BB58">
        <v>1950000</v>
      </c>
      <c r="BC58">
        <v>2470000</v>
      </c>
      <c r="BD58">
        <v>286</v>
      </c>
      <c r="BE58">
        <v>1830</v>
      </c>
      <c r="BG58" t="s">
        <v>136</v>
      </c>
      <c r="BH58">
        <v>800</v>
      </c>
      <c r="BI58">
        <v>71200</v>
      </c>
      <c r="BJ58">
        <v>1560000</v>
      </c>
      <c r="BK58">
        <v>286</v>
      </c>
      <c r="BL58">
        <v>5190</v>
      </c>
      <c r="BM58" s="6">
        <f t="shared" ref="BM58:BM71" si="58">BI58/BB58</f>
        <v>3.651282051282051E-2</v>
      </c>
      <c r="BN58" s="6">
        <f>BM60/BM57</f>
        <v>1.0948216340621404</v>
      </c>
      <c r="BO58" s="6">
        <f>BM60</f>
        <v>0.20303030303030303</v>
      </c>
    </row>
    <row r="59" spans="1:72" x14ac:dyDescent="0.3">
      <c r="A59" t="s">
        <v>134</v>
      </c>
      <c r="B59">
        <v>700</v>
      </c>
      <c r="C59" t="s">
        <v>97</v>
      </c>
      <c r="D59">
        <v>879000</v>
      </c>
      <c r="E59">
        <v>1770000</v>
      </c>
      <c r="F59">
        <v>187</v>
      </c>
      <c r="G59">
        <v>4770</v>
      </c>
      <c r="I59" t="s">
        <v>134</v>
      </c>
      <c r="J59">
        <v>800</v>
      </c>
      <c r="K59">
        <v>56800</v>
      </c>
      <c r="L59">
        <v>510000</v>
      </c>
      <c r="M59">
        <v>187</v>
      </c>
      <c r="N59">
        <v>2420</v>
      </c>
      <c r="O59" s="6">
        <f t="shared" si="56"/>
        <v>6.4618885096700801E-2</v>
      </c>
      <c r="P59" s="6">
        <f>O59/O57</f>
        <v>1.6628044317877149</v>
      </c>
      <c r="R59" s="4">
        <v>1.3654321120258928</v>
      </c>
      <c r="S59" s="4">
        <v>0.20807518149713627</v>
      </c>
      <c r="T59" s="4">
        <v>0.36543211202589276</v>
      </c>
      <c r="Z59" t="s">
        <v>135</v>
      </c>
      <c r="AA59">
        <v>700</v>
      </c>
      <c r="AB59" t="s">
        <v>105</v>
      </c>
      <c r="AC59">
        <v>2790000</v>
      </c>
      <c r="AD59">
        <v>5630000</v>
      </c>
      <c r="AE59">
        <v>325</v>
      </c>
      <c r="AF59">
        <v>8740</v>
      </c>
      <c r="AH59" t="s">
        <v>135</v>
      </c>
      <c r="AI59">
        <v>800</v>
      </c>
      <c r="AJ59">
        <v>2630000</v>
      </c>
      <c r="AK59">
        <v>3750000</v>
      </c>
      <c r="AL59">
        <v>325</v>
      </c>
      <c r="AM59">
        <v>3440</v>
      </c>
      <c r="AN59" s="6">
        <f t="shared" si="57"/>
        <v>0.94265232974910396</v>
      </c>
      <c r="AO59" s="6">
        <f>AN66/AN57</f>
        <v>1.6430839802399433</v>
      </c>
      <c r="AP59" s="6">
        <f>AN66</f>
        <v>0.12884615384615383</v>
      </c>
      <c r="AY59" t="s">
        <v>136</v>
      </c>
      <c r="AZ59">
        <v>700</v>
      </c>
      <c r="BA59" t="s">
        <v>105</v>
      </c>
      <c r="BB59">
        <v>2180000</v>
      </c>
      <c r="BC59">
        <v>2850000</v>
      </c>
      <c r="BD59">
        <v>275</v>
      </c>
      <c r="BE59">
        <v>2440</v>
      </c>
      <c r="BG59" t="s">
        <v>136</v>
      </c>
      <c r="BH59">
        <v>800</v>
      </c>
      <c r="BI59">
        <v>3820000</v>
      </c>
      <c r="BJ59">
        <v>5620000</v>
      </c>
      <c r="BK59">
        <v>275</v>
      </c>
      <c r="BL59">
        <v>6560</v>
      </c>
      <c r="BM59" s="6">
        <f t="shared" si="58"/>
        <v>1.7522935779816513</v>
      </c>
      <c r="BN59" s="6">
        <f>BM66/BM57</f>
        <v>1.9803686431268044</v>
      </c>
      <c r="BO59" s="6">
        <f>BM66</f>
        <v>0.36725146198830411</v>
      </c>
    </row>
    <row r="60" spans="1:72" x14ac:dyDescent="0.3">
      <c r="A60" t="s">
        <v>134</v>
      </c>
      <c r="B60">
        <v>700</v>
      </c>
      <c r="C60" t="s">
        <v>98</v>
      </c>
      <c r="D60">
        <v>858000</v>
      </c>
      <c r="E60">
        <v>1820000</v>
      </c>
      <c r="F60">
        <v>200</v>
      </c>
      <c r="G60">
        <v>4800</v>
      </c>
      <c r="I60" t="s">
        <v>134</v>
      </c>
      <c r="J60">
        <v>800</v>
      </c>
      <c r="K60">
        <v>52300</v>
      </c>
      <c r="L60">
        <v>549000</v>
      </c>
      <c r="M60">
        <v>200</v>
      </c>
      <c r="N60">
        <v>2480</v>
      </c>
      <c r="O60" s="6">
        <f t="shared" si="56"/>
        <v>6.0955710955710958E-2</v>
      </c>
      <c r="P60" s="6">
        <f>O60/O57</f>
        <v>1.5685418615354922</v>
      </c>
      <c r="R60" s="4">
        <v>1</v>
      </c>
      <c r="S60" s="4">
        <v>0</v>
      </c>
      <c r="T60" s="4">
        <v>0</v>
      </c>
      <c r="Z60" t="s">
        <v>135</v>
      </c>
      <c r="AA60">
        <v>700</v>
      </c>
      <c r="AB60" t="s">
        <v>121</v>
      </c>
      <c r="AC60">
        <v>1430000</v>
      </c>
      <c r="AD60">
        <v>3320000</v>
      </c>
      <c r="AE60">
        <v>242</v>
      </c>
      <c r="AF60">
        <v>7790</v>
      </c>
      <c r="AH60" t="s">
        <v>135</v>
      </c>
      <c r="AI60">
        <v>800</v>
      </c>
      <c r="AJ60">
        <v>197000</v>
      </c>
      <c r="AK60">
        <v>825000</v>
      </c>
      <c r="AL60">
        <v>242</v>
      </c>
      <c r="AM60">
        <v>2590</v>
      </c>
      <c r="AN60" s="6">
        <f t="shared" si="57"/>
        <v>0.13776223776223775</v>
      </c>
      <c r="AO60" s="6">
        <f>AN63/AN57</f>
        <v>2.1117798165137613</v>
      </c>
      <c r="AP60" s="6">
        <f>AN63</f>
        <v>0.1656</v>
      </c>
      <c r="AY60" t="s">
        <v>136</v>
      </c>
      <c r="AZ60">
        <v>700</v>
      </c>
      <c r="BA60" t="s">
        <v>121</v>
      </c>
      <c r="BB60">
        <v>1980000</v>
      </c>
      <c r="BC60">
        <v>2540000</v>
      </c>
      <c r="BD60">
        <v>312</v>
      </c>
      <c r="BE60">
        <v>1810</v>
      </c>
      <c r="BG60" t="s">
        <v>136</v>
      </c>
      <c r="BH60">
        <v>800</v>
      </c>
      <c r="BI60">
        <v>402000</v>
      </c>
      <c r="BJ60">
        <v>2070000</v>
      </c>
      <c r="BK60">
        <v>312</v>
      </c>
      <c r="BL60">
        <v>5330</v>
      </c>
      <c r="BM60" s="6">
        <f t="shared" si="58"/>
        <v>0.20303030303030303</v>
      </c>
      <c r="BN60" s="6">
        <f>BM63/BM57</f>
        <v>1.31611242222699</v>
      </c>
      <c r="BO60" s="6">
        <f>BM63</f>
        <v>0.2440677966101695</v>
      </c>
    </row>
    <row r="61" spans="1:72" x14ac:dyDescent="0.3">
      <c r="A61" t="s">
        <v>134</v>
      </c>
      <c r="B61">
        <v>700</v>
      </c>
      <c r="C61" t="s">
        <v>99</v>
      </c>
      <c r="D61">
        <v>1200000</v>
      </c>
      <c r="E61">
        <v>2390000</v>
      </c>
      <c r="F61">
        <v>252</v>
      </c>
      <c r="G61">
        <v>4740</v>
      </c>
      <c r="I61" t="s">
        <v>134</v>
      </c>
      <c r="J61">
        <v>800</v>
      </c>
      <c r="K61">
        <v>63400</v>
      </c>
      <c r="L61">
        <v>693000</v>
      </c>
      <c r="M61">
        <v>252</v>
      </c>
      <c r="N61">
        <v>2500</v>
      </c>
      <c r="O61" s="6">
        <f t="shared" si="56"/>
        <v>5.2833333333333336E-2</v>
      </c>
      <c r="P61" s="6">
        <f>O61/O57</f>
        <v>1.3595329087048833</v>
      </c>
      <c r="R61" s="4">
        <v>1.091627328503616</v>
      </c>
      <c r="S61" s="4">
        <v>0.1432345887044118</v>
      </c>
      <c r="T61" s="4">
        <v>9.162732850361599E-2</v>
      </c>
      <c r="Z61" t="s">
        <v>135</v>
      </c>
      <c r="AA61">
        <v>700</v>
      </c>
      <c r="AB61" t="s">
        <v>122</v>
      </c>
      <c r="AC61">
        <v>1080000</v>
      </c>
      <c r="AD61">
        <v>2220000</v>
      </c>
      <c r="AE61">
        <v>225</v>
      </c>
      <c r="AF61">
        <v>5100</v>
      </c>
      <c r="AH61" t="s">
        <v>135</v>
      </c>
      <c r="AI61">
        <v>800</v>
      </c>
      <c r="AJ61">
        <v>38500</v>
      </c>
      <c r="AK61">
        <v>593000</v>
      </c>
      <c r="AL61">
        <v>225</v>
      </c>
      <c r="AM61">
        <v>2460</v>
      </c>
      <c r="AN61" s="6">
        <f t="shared" si="57"/>
        <v>3.5648148148148151E-2</v>
      </c>
      <c r="AO61" s="6">
        <f>AN69/AN57</f>
        <v>2.9940167530913442</v>
      </c>
      <c r="AP61" s="6">
        <f>AN69</f>
        <v>0.23478260869565218</v>
      </c>
      <c r="AY61" t="s">
        <v>136</v>
      </c>
      <c r="AZ61">
        <v>700</v>
      </c>
      <c r="BA61" t="s">
        <v>122</v>
      </c>
      <c r="BB61">
        <v>2360000</v>
      </c>
      <c r="BC61">
        <v>3160000</v>
      </c>
      <c r="BD61">
        <v>350</v>
      </c>
      <c r="BE61">
        <v>2280</v>
      </c>
      <c r="BG61" t="s">
        <v>136</v>
      </c>
      <c r="BH61">
        <v>800</v>
      </c>
      <c r="BI61">
        <v>112000</v>
      </c>
      <c r="BJ61">
        <v>2070000</v>
      </c>
      <c r="BK61">
        <v>350</v>
      </c>
      <c r="BL61">
        <v>5600</v>
      </c>
      <c r="BM61" s="6">
        <f t="shared" si="58"/>
        <v>4.7457627118644069E-2</v>
      </c>
      <c r="BN61" s="6">
        <f>BM69/BM57</f>
        <v>1.990832374376678</v>
      </c>
      <c r="BO61" s="6">
        <f>BM69</f>
        <v>0.36919191919191918</v>
      </c>
    </row>
    <row r="62" spans="1:72" x14ac:dyDescent="0.3">
      <c r="A62" t="s">
        <v>134</v>
      </c>
      <c r="B62">
        <v>700</v>
      </c>
      <c r="C62" t="s">
        <v>100</v>
      </c>
      <c r="D62">
        <v>1180000</v>
      </c>
      <c r="E62">
        <v>2150000</v>
      </c>
      <c r="F62">
        <v>200</v>
      </c>
      <c r="G62">
        <v>4860</v>
      </c>
      <c r="I62" t="s">
        <v>134</v>
      </c>
      <c r="J62">
        <v>800</v>
      </c>
      <c r="K62">
        <v>69600</v>
      </c>
      <c r="L62">
        <v>558000</v>
      </c>
      <c r="M62">
        <v>200</v>
      </c>
      <c r="N62">
        <v>2440</v>
      </c>
      <c r="O62" s="6">
        <f t="shared" si="56"/>
        <v>5.8983050847457627E-2</v>
      </c>
      <c r="P62" s="6">
        <f>O62/O62</f>
        <v>1</v>
      </c>
      <c r="R62" s="4">
        <v>1.0810486948198403</v>
      </c>
      <c r="S62" s="4">
        <v>0.11787601563519789</v>
      </c>
      <c r="T62" s="4">
        <v>8.1048694819840339E-2</v>
      </c>
      <c r="Z62" t="s">
        <v>135</v>
      </c>
      <c r="AA62">
        <v>700</v>
      </c>
      <c r="AB62" t="s">
        <v>123</v>
      </c>
      <c r="AC62">
        <v>2880000</v>
      </c>
      <c r="AD62">
        <v>5340000</v>
      </c>
      <c r="AE62">
        <v>416</v>
      </c>
      <c r="AF62">
        <v>5900</v>
      </c>
      <c r="AH62" t="s">
        <v>135</v>
      </c>
      <c r="AI62">
        <v>800</v>
      </c>
      <c r="AJ62">
        <v>2360000</v>
      </c>
      <c r="AK62">
        <v>3470000</v>
      </c>
      <c r="AL62">
        <v>416</v>
      </c>
      <c r="AM62">
        <v>2670</v>
      </c>
      <c r="AN62" s="6">
        <f t="shared" si="57"/>
        <v>0.81944444444444442</v>
      </c>
      <c r="AO62" s="6">
        <f>AN62/AN62</f>
        <v>1</v>
      </c>
      <c r="AP62" s="6">
        <f>AN58</f>
        <v>1.9797297297297296E-2</v>
      </c>
      <c r="AY62" t="s">
        <v>136</v>
      </c>
      <c r="AZ62">
        <v>700</v>
      </c>
      <c r="BA62" t="s">
        <v>123</v>
      </c>
      <c r="BB62">
        <v>2220000</v>
      </c>
      <c r="BC62">
        <v>2950000</v>
      </c>
      <c r="BD62">
        <v>364</v>
      </c>
      <c r="BE62">
        <v>2000</v>
      </c>
      <c r="BG62" t="s">
        <v>136</v>
      </c>
      <c r="BH62">
        <v>800</v>
      </c>
      <c r="BI62">
        <v>3870000</v>
      </c>
      <c r="BJ62">
        <v>6120000</v>
      </c>
      <c r="BK62">
        <v>364</v>
      </c>
      <c r="BL62">
        <v>6170</v>
      </c>
      <c r="BM62" s="6">
        <f t="shared" si="58"/>
        <v>1.7432432432432432</v>
      </c>
      <c r="BN62" s="6">
        <f>BM62/BM62</f>
        <v>1</v>
      </c>
      <c r="BO62" s="6">
        <f>BM58</f>
        <v>3.651282051282051E-2</v>
      </c>
    </row>
    <row r="63" spans="1:72" x14ac:dyDescent="0.3">
      <c r="A63" t="s">
        <v>134</v>
      </c>
      <c r="B63">
        <v>700</v>
      </c>
      <c r="C63" t="s">
        <v>101</v>
      </c>
      <c r="D63">
        <v>194000</v>
      </c>
      <c r="E63">
        <v>1070000</v>
      </c>
      <c r="F63">
        <v>200</v>
      </c>
      <c r="G63">
        <v>4380</v>
      </c>
      <c r="I63" t="s">
        <v>134</v>
      </c>
      <c r="J63">
        <v>800</v>
      </c>
      <c r="K63">
        <v>14200</v>
      </c>
      <c r="L63">
        <v>460000</v>
      </c>
      <c r="M63">
        <v>200</v>
      </c>
      <c r="N63">
        <v>2230</v>
      </c>
      <c r="O63" s="6">
        <f t="shared" si="56"/>
        <v>7.3195876288659797E-2</v>
      </c>
      <c r="P63" s="6">
        <f>O63/O62</f>
        <v>1.240964569261761</v>
      </c>
      <c r="R63" s="4">
        <v>1</v>
      </c>
      <c r="S63" s="4">
        <v>0</v>
      </c>
      <c r="T63" s="4">
        <v>0</v>
      </c>
      <c r="Z63" t="s">
        <v>135</v>
      </c>
      <c r="AA63">
        <v>700</v>
      </c>
      <c r="AB63" t="s">
        <v>124</v>
      </c>
      <c r="AC63">
        <v>1250000</v>
      </c>
      <c r="AD63">
        <v>2900000</v>
      </c>
      <c r="AE63">
        <v>220</v>
      </c>
      <c r="AF63">
        <v>7530</v>
      </c>
      <c r="AH63" t="s">
        <v>135</v>
      </c>
      <c r="AI63">
        <v>800</v>
      </c>
      <c r="AJ63">
        <v>207000</v>
      </c>
      <c r="AK63">
        <v>766000</v>
      </c>
      <c r="AL63">
        <v>220</v>
      </c>
      <c r="AM63">
        <v>2540</v>
      </c>
      <c r="AN63" s="6">
        <f t="shared" si="57"/>
        <v>0.1656</v>
      </c>
      <c r="AO63" s="6">
        <f>AN61/AN58</f>
        <v>1.8006573126027052</v>
      </c>
      <c r="AP63" s="6">
        <f>AN61</f>
        <v>3.5648148148148151E-2</v>
      </c>
      <c r="AY63" t="s">
        <v>136</v>
      </c>
      <c r="AZ63">
        <v>700</v>
      </c>
      <c r="BA63" t="s">
        <v>124</v>
      </c>
      <c r="BB63">
        <v>1770000</v>
      </c>
      <c r="BC63">
        <v>2330000</v>
      </c>
      <c r="BD63">
        <v>338</v>
      </c>
      <c r="BE63">
        <v>1640</v>
      </c>
      <c r="BG63" t="s">
        <v>136</v>
      </c>
      <c r="BH63">
        <v>800</v>
      </c>
      <c r="BI63">
        <v>432000</v>
      </c>
      <c r="BJ63">
        <v>2220000</v>
      </c>
      <c r="BK63">
        <v>338</v>
      </c>
      <c r="BL63">
        <v>5280</v>
      </c>
      <c r="BM63" s="6">
        <f t="shared" si="58"/>
        <v>0.2440677966101695</v>
      </c>
      <c r="BN63" s="6">
        <f>BM61/BM58</f>
        <v>1.2997524281089319</v>
      </c>
      <c r="BO63" s="6">
        <f>BM61</f>
        <v>4.7457627118644069E-2</v>
      </c>
    </row>
    <row r="64" spans="1:72" x14ac:dyDescent="0.3">
      <c r="A64" t="s">
        <v>134</v>
      </c>
      <c r="B64">
        <v>700</v>
      </c>
      <c r="C64" t="s">
        <v>102</v>
      </c>
      <c r="D64">
        <v>986000</v>
      </c>
      <c r="E64">
        <v>1980000</v>
      </c>
      <c r="F64">
        <v>220</v>
      </c>
      <c r="G64">
        <v>4510</v>
      </c>
      <c r="I64" t="s">
        <v>134</v>
      </c>
      <c r="J64">
        <v>800</v>
      </c>
      <c r="K64">
        <v>64600</v>
      </c>
      <c r="L64">
        <v>580000</v>
      </c>
      <c r="M64">
        <v>220</v>
      </c>
      <c r="N64">
        <v>2340</v>
      </c>
      <c r="O64" s="6">
        <f t="shared" si="56"/>
        <v>6.5517241379310351E-2</v>
      </c>
      <c r="P64" s="6">
        <f>O64/O62</f>
        <v>1.1107808164883077</v>
      </c>
      <c r="R64" s="4">
        <v>1.2254696389270543</v>
      </c>
      <c r="S64" s="4">
        <v>0.18308811870459987</v>
      </c>
      <c r="T64" s="4">
        <v>0.22546963892705429</v>
      </c>
      <c r="Z64" t="s">
        <v>135</v>
      </c>
      <c r="AA64">
        <v>700</v>
      </c>
      <c r="AB64" t="s">
        <v>125</v>
      </c>
      <c r="AC64">
        <v>1530000</v>
      </c>
      <c r="AD64">
        <v>3430000</v>
      </c>
      <c r="AE64">
        <v>286</v>
      </c>
      <c r="AF64">
        <v>6630</v>
      </c>
      <c r="AH64" t="s">
        <v>135</v>
      </c>
      <c r="AI64">
        <v>800</v>
      </c>
      <c r="AJ64">
        <v>33500</v>
      </c>
      <c r="AK64">
        <v>760000</v>
      </c>
      <c r="AL64">
        <v>286</v>
      </c>
      <c r="AM64">
        <v>2540</v>
      </c>
      <c r="AN64" s="6">
        <f t="shared" si="57"/>
        <v>2.1895424836601306E-2</v>
      </c>
      <c r="AO64" s="6">
        <f>AN67/AN58</f>
        <v>0.91167901440106547</v>
      </c>
      <c r="AP64" s="6">
        <f>AN67</f>
        <v>1.8048780487804877E-2</v>
      </c>
      <c r="AY64" t="s">
        <v>136</v>
      </c>
      <c r="AZ64">
        <v>700</v>
      </c>
      <c r="BA64" t="s">
        <v>125</v>
      </c>
      <c r="BB64">
        <v>2090000</v>
      </c>
      <c r="BC64">
        <v>2850000</v>
      </c>
      <c r="BD64">
        <v>300</v>
      </c>
      <c r="BE64">
        <v>2510</v>
      </c>
      <c r="BG64" t="s">
        <v>136</v>
      </c>
      <c r="BH64">
        <v>800</v>
      </c>
      <c r="BI64">
        <v>105000</v>
      </c>
      <c r="BJ64">
        <v>1660000</v>
      </c>
      <c r="BK64">
        <v>300</v>
      </c>
      <c r="BL64">
        <v>5180</v>
      </c>
      <c r="BM64" s="6">
        <f t="shared" si="58"/>
        <v>5.0239234449760764E-2</v>
      </c>
      <c r="BN64" s="6">
        <f>BM67/BM58</f>
        <v>1.8878858950583617</v>
      </c>
      <c r="BO64" s="6">
        <f>BM67</f>
        <v>6.8932038834951456E-2</v>
      </c>
    </row>
    <row r="65" spans="1:67" x14ac:dyDescent="0.3">
      <c r="A65" t="s">
        <v>134</v>
      </c>
      <c r="B65">
        <v>700</v>
      </c>
      <c r="C65" t="s">
        <v>103</v>
      </c>
      <c r="D65">
        <v>1020000</v>
      </c>
      <c r="E65">
        <v>2040000</v>
      </c>
      <c r="F65">
        <v>210</v>
      </c>
      <c r="G65">
        <v>4830</v>
      </c>
      <c r="I65" t="s">
        <v>134</v>
      </c>
      <c r="J65">
        <v>800</v>
      </c>
      <c r="K65">
        <v>76800</v>
      </c>
      <c r="L65">
        <v>615000</v>
      </c>
      <c r="M65">
        <v>210</v>
      </c>
      <c r="N65">
        <v>2560</v>
      </c>
      <c r="O65" s="6">
        <f t="shared" si="56"/>
        <v>7.5294117647058817E-2</v>
      </c>
      <c r="P65" s="6">
        <f>O65/O62</f>
        <v>1.2765382014874915</v>
      </c>
      <c r="R65" s="4">
        <v>1.3490762674778207</v>
      </c>
      <c r="S65" s="4">
        <v>0.30143644070617831</v>
      </c>
      <c r="T65" s="4">
        <v>0.34907626747782072</v>
      </c>
      <c r="Z65" t="s">
        <v>135</v>
      </c>
      <c r="AA65">
        <v>700</v>
      </c>
      <c r="AB65" t="s">
        <v>126</v>
      </c>
      <c r="AC65">
        <v>3230000</v>
      </c>
      <c r="AD65">
        <v>6120000</v>
      </c>
      <c r="AE65">
        <v>432</v>
      </c>
      <c r="AF65">
        <v>6690</v>
      </c>
      <c r="AH65" t="s">
        <v>135</v>
      </c>
      <c r="AI65">
        <v>800</v>
      </c>
      <c r="AJ65">
        <v>2660000</v>
      </c>
      <c r="AK65">
        <v>3880000</v>
      </c>
      <c r="AL65">
        <v>432</v>
      </c>
      <c r="AM65">
        <v>2820</v>
      </c>
      <c r="AN65" s="6">
        <f t="shared" si="57"/>
        <v>0.82352941176470584</v>
      </c>
      <c r="AO65" s="6">
        <f>AN64/AN58</f>
        <v>1.1059805036918067</v>
      </c>
      <c r="AP65" s="6">
        <f>AN64</f>
        <v>2.1895424836601306E-2</v>
      </c>
      <c r="AY65" t="s">
        <v>136</v>
      </c>
      <c r="AZ65">
        <v>700</v>
      </c>
      <c r="BA65" t="s">
        <v>126</v>
      </c>
      <c r="BB65">
        <v>2400000</v>
      </c>
      <c r="BC65">
        <v>3410000</v>
      </c>
      <c r="BD65">
        <v>270</v>
      </c>
      <c r="BE65">
        <v>3730</v>
      </c>
      <c r="BG65" t="s">
        <v>136</v>
      </c>
      <c r="BH65">
        <v>800</v>
      </c>
      <c r="BI65">
        <v>4730000</v>
      </c>
      <c r="BJ65">
        <v>6830000</v>
      </c>
      <c r="BK65">
        <v>270</v>
      </c>
      <c r="BL65">
        <v>7790</v>
      </c>
      <c r="BM65" s="6">
        <f t="shared" si="58"/>
        <v>1.9708333333333334</v>
      </c>
      <c r="BN65" s="6">
        <f>BM64/BM58</f>
        <v>1.3759340895650771</v>
      </c>
      <c r="BO65" s="6">
        <f>BM64</f>
        <v>5.0239234449760764E-2</v>
      </c>
    </row>
    <row r="66" spans="1:67" x14ac:dyDescent="0.3">
      <c r="A66" t="s">
        <v>134</v>
      </c>
      <c r="B66">
        <v>700</v>
      </c>
      <c r="C66" t="s">
        <v>104</v>
      </c>
      <c r="D66">
        <v>1320000</v>
      </c>
      <c r="E66">
        <v>2450000</v>
      </c>
      <c r="F66">
        <v>231</v>
      </c>
      <c r="G66">
        <v>4870</v>
      </c>
      <c r="I66" t="s">
        <v>134</v>
      </c>
      <c r="J66">
        <v>800</v>
      </c>
      <c r="K66">
        <v>72100</v>
      </c>
      <c r="L66">
        <v>675000</v>
      </c>
      <c r="M66">
        <v>231</v>
      </c>
      <c r="N66">
        <v>2610</v>
      </c>
      <c r="O66" s="6">
        <f t="shared" si="56"/>
        <v>5.4621212121212119E-2</v>
      </c>
      <c r="P66" s="6">
        <f>O66/O62</f>
        <v>0.92604928596307901</v>
      </c>
      <c r="Z66" t="s">
        <v>135</v>
      </c>
      <c r="AA66">
        <v>700</v>
      </c>
      <c r="AB66" t="s">
        <v>127</v>
      </c>
      <c r="AC66">
        <v>1560000</v>
      </c>
      <c r="AD66">
        <v>3410000</v>
      </c>
      <c r="AE66">
        <v>264</v>
      </c>
      <c r="AF66">
        <v>7030</v>
      </c>
      <c r="AH66" t="s">
        <v>135</v>
      </c>
      <c r="AI66">
        <v>800</v>
      </c>
      <c r="AJ66">
        <v>201000</v>
      </c>
      <c r="AK66">
        <v>936000</v>
      </c>
      <c r="AL66">
        <v>264</v>
      </c>
      <c r="AM66">
        <v>2790</v>
      </c>
      <c r="AN66" s="6">
        <f t="shared" si="57"/>
        <v>0.12884615384615383</v>
      </c>
      <c r="AO66" s="6" t="s">
        <v>128</v>
      </c>
      <c r="AP66" s="6"/>
      <c r="AY66" t="s">
        <v>136</v>
      </c>
      <c r="AZ66">
        <v>700</v>
      </c>
      <c r="BA66" t="s">
        <v>127</v>
      </c>
      <c r="BB66">
        <v>1710000</v>
      </c>
      <c r="BC66">
        <v>2270000</v>
      </c>
      <c r="BD66">
        <v>264</v>
      </c>
      <c r="BE66">
        <v>2120</v>
      </c>
      <c r="BG66" t="s">
        <v>136</v>
      </c>
      <c r="BH66">
        <v>800</v>
      </c>
      <c r="BI66">
        <v>628000</v>
      </c>
      <c r="BJ66">
        <v>2030000</v>
      </c>
      <c r="BK66">
        <v>264</v>
      </c>
      <c r="BL66">
        <v>5300</v>
      </c>
      <c r="BM66" s="6">
        <f t="shared" si="58"/>
        <v>0.36725146198830411</v>
      </c>
      <c r="BN66" s="6">
        <f>BM70/BM58</f>
        <v>0.30062712307290307</v>
      </c>
      <c r="BO66" s="6">
        <f>BM70</f>
        <v>1.0976744186046512E-2</v>
      </c>
    </row>
    <row r="67" spans="1:67" x14ac:dyDescent="0.3">
      <c r="A67" t="s">
        <v>134</v>
      </c>
      <c r="B67">
        <v>700</v>
      </c>
      <c r="C67" t="s">
        <v>105</v>
      </c>
      <c r="D67">
        <v>989000</v>
      </c>
      <c r="E67">
        <v>1930000</v>
      </c>
      <c r="F67">
        <v>200</v>
      </c>
      <c r="G67">
        <v>4710</v>
      </c>
      <c r="I67" t="s">
        <v>134</v>
      </c>
      <c r="J67">
        <v>800</v>
      </c>
      <c r="K67">
        <v>226000</v>
      </c>
      <c r="L67">
        <v>729000</v>
      </c>
      <c r="M67">
        <v>200</v>
      </c>
      <c r="N67">
        <v>2520</v>
      </c>
      <c r="O67" s="6">
        <f t="shared" si="56"/>
        <v>0.22851365015166836</v>
      </c>
      <c r="P67" s="6">
        <f>O67/O67</f>
        <v>1</v>
      </c>
      <c r="Z67" t="s">
        <v>135</v>
      </c>
      <c r="AA67">
        <v>700</v>
      </c>
      <c r="AB67" t="s">
        <v>129</v>
      </c>
      <c r="AC67">
        <v>1640000</v>
      </c>
      <c r="AD67">
        <v>3550000</v>
      </c>
      <c r="AE67">
        <v>242</v>
      </c>
      <c r="AF67">
        <v>7890</v>
      </c>
      <c r="AH67" t="s">
        <v>135</v>
      </c>
      <c r="AI67">
        <v>800</v>
      </c>
      <c r="AJ67">
        <v>29600</v>
      </c>
      <c r="AK67">
        <v>751000</v>
      </c>
      <c r="AL67">
        <v>242</v>
      </c>
      <c r="AM67">
        <v>2980</v>
      </c>
      <c r="AN67" s="6">
        <f t="shared" si="57"/>
        <v>1.8048780487804877E-2</v>
      </c>
      <c r="AO67" s="6">
        <f>AN67/AN67</f>
        <v>1</v>
      </c>
      <c r="AP67" s="6">
        <f>AN59</f>
        <v>0.94265232974910396</v>
      </c>
      <c r="AY67" t="s">
        <v>136</v>
      </c>
      <c r="AZ67">
        <v>700</v>
      </c>
      <c r="BA67" t="s">
        <v>129</v>
      </c>
      <c r="BB67">
        <v>2060000</v>
      </c>
      <c r="BC67">
        <v>2810000</v>
      </c>
      <c r="BD67">
        <v>322</v>
      </c>
      <c r="BE67">
        <v>2330</v>
      </c>
      <c r="BG67" t="s">
        <v>136</v>
      </c>
      <c r="BH67">
        <v>800</v>
      </c>
      <c r="BI67">
        <v>142000</v>
      </c>
      <c r="BJ67">
        <v>1850000</v>
      </c>
      <c r="BK67">
        <v>322</v>
      </c>
      <c r="BL67">
        <v>5310</v>
      </c>
      <c r="BM67" s="6">
        <f t="shared" si="58"/>
        <v>6.8932038834951456E-2</v>
      </c>
      <c r="BN67" s="6">
        <f>BM67/BM67</f>
        <v>1</v>
      </c>
      <c r="BO67" s="6">
        <f>BM59</f>
        <v>1.7522935779816513</v>
      </c>
    </row>
    <row r="68" spans="1:67" x14ac:dyDescent="0.3">
      <c r="A68" t="s">
        <v>134</v>
      </c>
      <c r="B68">
        <v>700</v>
      </c>
      <c r="C68" t="s">
        <v>106</v>
      </c>
      <c r="D68">
        <v>807000</v>
      </c>
      <c r="E68">
        <v>1920000</v>
      </c>
      <c r="F68">
        <v>231</v>
      </c>
      <c r="G68">
        <v>4830</v>
      </c>
      <c r="I68" t="s">
        <v>134</v>
      </c>
      <c r="J68">
        <v>800</v>
      </c>
      <c r="K68">
        <v>229000</v>
      </c>
      <c r="L68">
        <v>826000</v>
      </c>
      <c r="M68">
        <v>231</v>
      </c>
      <c r="N68">
        <v>2580</v>
      </c>
      <c r="O68" s="6">
        <f t="shared" si="56"/>
        <v>0.28376703841387857</v>
      </c>
      <c r="P68" s="6">
        <f>O68/O67</f>
        <v>1.2417946946518845</v>
      </c>
      <c r="Z68" t="s">
        <v>135</v>
      </c>
      <c r="AA68">
        <v>700</v>
      </c>
      <c r="AB68" t="s">
        <v>130</v>
      </c>
      <c r="AC68">
        <v>3190000</v>
      </c>
      <c r="AD68">
        <v>6070000</v>
      </c>
      <c r="AE68">
        <v>390</v>
      </c>
      <c r="AF68">
        <v>7380</v>
      </c>
      <c r="AH68" t="s">
        <v>135</v>
      </c>
      <c r="AI68">
        <v>800</v>
      </c>
      <c r="AJ68">
        <v>2750000</v>
      </c>
      <c r="AK68">
        <v>4050000</v>
      </c>
      <c r="AL68">
        <v>390</v>
      </c>
      <c r="AM68">
        <v>3340</v>
      </c>
      <c r="AN68" s="6">
        <f t="shared" si="57"/>
        <v>0.86206896551724133</v>
      </c>
      <c r="AO68" s="6">
        <f>AN62/AN59</f>
        <v>0.86929657794676807</v>
      </c>
      <c r="AP68" s="6">
        <f>AN62</f>
        <v>0.81944444444444442</v>
      </c>
      <c r="AY68" t="s">
        <v>136</v>
      </c>
      <c r="AZ68">
        <v>700</v>
      </c>
      <c r="BA68" t="s">
        <v>130</v>
      </c>
      <c r="BB68">
        <v>2020000</v>
      </c>
      <c r="BC68">
        <v>2720000</v>
      </c>
      <c r="BD68">
        <v>338</v>
      </c>
      <c r="BE68">
        <v>2080</v>
      </c>
      <c r="BG68" t="s">
        <v>136</v>
      </c>
      <c r="BH68">
        <v>800</v>
      </c>
      <c r="BI68">
        <v>3530000</v>
      </c>
      <c r="BJ68">
        <v>5570000</v>
      </c>
      <c r="BK68">
        <v>338</v>
      </c>
      <c r="BL68">
        <v>6030</v>
      </c>
      <c r="BM68" s="6">
        <f t="shared" si="58"/>
        <v>1.7475247524752475</v>
      </c>
      <c r="BN68" s="6">
        <f>BM62/BM59</f>
        <v>0.99483514928541106</v>
      </c>
      <c r="BO68" s="6">
        <f>BM62</f>
        <v>1.7432432432432432</v>
      </c>
    </row>
    <row r="69" spans="1:67" x14ac:dyDescent="0.3">
      <c r="A69" t="s">
        <v>134</v>
      </c>
      <c r="B69">
        <v>700</v>
      </c>
      <c r="C69" t="s">
        <v>107</v>
      </c>
      <c r="D69">
        <v>1270000</v>
      </c>
      <c r="E69">
        <v>2670000</v>
      </c>
      <c r="F69">
        <v>280</v>
      </c>
      <c r="G69">
        <v>4980</v>
      </c>
      <c r="I69" t="s">
        <v>134</v>
      </c>
      <c r="J69">
        <v>800</v>
      </c>
      <c r="K69">
        <v>663000</v>
      </c>
      <c r="L69">
        <v>1430000</v>
      </c>
      <c r="M69">
        <v>280</v>
      </c>
      <c r="N69">
        <v>2720</v>
      </c>
      <c r="O69" s="6">
        <f t="shared" si="56"/>
        <v>0.52204724409448822</v>
      </c>
      <c r="P69" s="6">
        <f>O69/O67</f>
        <v>2.284534178802871</v>
      </c>
      <c r="Z69" t="s">
        <v>135</v>
      </c>
      <c r="AA69">
        <v>700</v>
      </c>
      <c r="AB69" t="s">
        <v>131</v>
      </c>
      <c r="AC69">
        <v>1840000</v>
      </c>
      <c r="AD69">
        <v>4220000</v>
      </c>
      <c r="AE69">
        <v>264</v>
      </c>
      <c r="AF69">
        <v>8980</v>
      </c>
      <c r="AH69" t="s">
        <v>135</v>
      </c>
      <c r="AI69">
        <v>800</v>
      </c>
      <c r="AJ69">
        <v>432000</v>
      </c>
      <c r="AK69">
        <v>1320000</v>
      </c>
      <c r="AL69">
        <v>264</v>
      </c>
      <c r="AM69">
        <v>3360</v>
      </c>
      <c r="AN69" s="6">
        <f t="shared" si="57"/>
        <v>0.23478260869565218</v>
      </c>
      <c r="AO69" s="6">
        <f>AN68/AN59</f>
        <v>0.91451422577684538</v>
      </c>
      <c r="AP69" s="6">
        <f>AN68</f>
        <v>0.86206896551724133</v>
      </c>
      <c r="AY69" t="s">
        <v>136</v>
      </c>
      <c r="AZ69">
        <v>700</v>
      </c>
      <c r="BA69" t="s">
        <v>131</v>
      </c>
      <c r="BB69">
        <v>1980000</v>
      </c>
      <c r="BC69">
        <v>2610000</v>
      </c>
      <c r="BD69">
        <v>336</v>
      </c>
      <c r="BE69">
        <v>1860</v>
      </c>
      <c r="BG69" t="s">
        <v>136</v>
      </c>
      <c r="BH69">
        <v>800</v>
      </c>
      <c r="BI69">
        <v>731000</v>
      </c>
      <c r="BJ69">
        <v>2510000</v>
      </c>
      <c r="BK69">
        <v>336</v>
      </c>
      <c r="BL69">
        <v>5300</v>
      </c>
      <c r="BM69" s="6">
        <f t="shared" si="58"/>
        <v>0.36919191919191918</v>
      </c>
      <c r="BN69" s="6">
        <f>BM68/BM59</f>
        <v>0.9972785236638847</v>
      </c>
      <c r="BO69" s="6">
        <f>BM68</f>
        <v>1.7475247524752475</v>
      </c>
    </row>
    <row r="70" spans="1:67" x14ac:dyDescent="0.3">
      <c r="A70" t="s">
        <v>134</v>
      </c>
      <c r="B70">
        <v>700</v>
      </c>
      <c r="C70" t="s">
        <v>108</v>
      </c>
      <c r="D70">
        <v>1450000</v>
      </c>
      <c r="E70">
        <v>3140000</v>
      </c>
      <c r="F70">
        <v>336</v>
      </c>
      <c r="G70">
        <v>5030</v>
      </c>
      <c r="I70" t="s">
        <v>134</v>
      </c>
      <c r="J70">
        <v>800</v>
      </c>
      <c r="K70">
        <v>624000</v>
      </c>
      <c r="L70">
        <v>1520000</v>
      </c>
      <c r="M70">
        <v>336</v>
      </c>
      <c r="N70">
        <v>2680</v>
      </c>
      <c r="O70" s="6">
        <f t="shared" si="56"/>
        <v>0.4303448275862069</v>
      </c>
      <c r="P70" s="6">
        <f>O70/O67</f>
        <v>1.8832346658529142</v>
      </c>
      <c r="Z70" t="s">
        <v>135</v>
      </c>
      <c r="AA70">
        <v>700</v>
      </c>
      <c r="AB70" t="s">
        <v>132</v>
      </c>
      <c r="AC70">
        <v>2650000</v>
      </c>
      <c r="AD70">
        <v>5660000</v>
      </c>
      <c r="AE70">
        <v>348</v>
      </c>
      <c r="AF70">
        <v>8640</v>
      </c>
      <c r="AH70" t="s">
        <v>135</v>
      </c>
      <c r="AI70">
        <v>800</v>
      </c>
      <c r="AJ70">
        <v>817000</v>
      </c>
      <c r="AK70">
        <v>1980000</v>
      </c>
      <c r="AL70">
        <v>348</v>
      </c>
      <c r="AM70">
        <v>3340</v>
      </c>
      <c r="AN70" s="6">
        <f t="shared" si="57"/>
        <v>0.30830188679245285</v>
      </c>
      <c r="AO70" s="6">
        <f>AN65/AN59</f>
        <v>0.87363006038917468</v>
      </c>
      <c r="AP70" s="6">
        <f>AN65</f>
        <v>0.82352941176470584</v>
      </c>
      <c r="AY70" t="s">
        <v>136</v>
      </c>
      <c r="AZ70">
        <v>700</v>
      </c>
      <c r="BA70" t="s">
        <v>132</v>
      </c>
      <c r="BB70">
        <v>2150000</v>
      </c>
      <c r="BC70">
        <v>2880000</v>
      </c>
      <c r="BD70">
        <v>392</v>
      </c>
      <c r="BE70">
        <v>1870</v>
      </c>
      <c r="BG70" t="s">
        <v>136</v>
      </c>
      <c r="BH70">
        <v>800</v>
      </c>
      <c r="BI70">
        <v>23600</v>
      </c>
      <c r="BJ70">
        <v>2160000</v>
      </c>
      <c r="BK70">
        <v>392</v>
      </c>
      <c r="BL70">
        <v>5450</v>
      </c>
      <c r="BM70" s="6">
        <f t="shared" si="58"/>
        <v>1.0976744186046512E-2</v>
      </c>
      <c r="BN70" s="6">
        <f>BM65/BM59</f>
        <v>1.1247164048865621</v>
      </c>
      <c r="BO70" s="6">
        <f>BM65</f>
        <v>1.9708333333333334</v>
      </c>
    </row>
    <row r="71" spans="1:67" x14ac:dyDescent="0.3">
      <c r="A71" t="s">
        <v>134</v>
      </c>
      <c r="B71">
        <v>700</v>
      </c>
      <c r="C71" t="s">
        <v>109</v>
      </c>
      <c r="D71">
        <v>831000</v>
      </c>
      <c r="E71">
        <v>4060000</v>
      </c>
      <c r="F71">
        <v>630</v>
      </c>
      <c r="G71">
        <v>5120</v>
      </c>
      <c r="I71" t="s">
        <v>134</v>
      </c>
      <c r="J71">
        <v>800</v>
      </c>
      <c r="K71">
        <v>138000</v>
      </c>
      <c r="L71">
        <v>1870000</v>
      </c>
      <c r="M71">
        <v>630</v>
      </c>
      <c r="N71">
        <v>2740</v>
      </c>
      <c r="O71" s="6">
        <f t="shared" si="56"/>
        <v>0.16606498194945848</v>
      </c>
      <c r="P71" s="6">
        <f>O71/O67</f>
        <v>0.72671799623015243</v>
      </c>
      <c r="Z71" t="s">
        <v>135</v>
      </c>
      <c r="AA71">
        <v>700</v>
      </c>
      <c r="AB71" t="s">
        <v>133</v>
      </c>
      <c r="AC71">
        <v>2960000</v>
      </c>
      <c r="AD71">
        <v>6070000</v>
      </c>
      <c r="AE71">
        <v>459</v>
      </c>
      <c r="AF71">
        <v>6790</v>
      </c>
      <c r="AH71" t="s">
        <v>135</v>
      </c>
      <c r="AI71">
        <v>800</v>
      </c>
      <c r="AJ71">
        <v>2030000</v>
      </c>
      <c r="AK71">
        <v>3460000</v>
      </c>
      <c r="AL71">
        <v>459</v>
      </c>
      <c r="AM71">
        <v>3120</v>
      </c>
      <c r="AN71" s="6">
        <f t="shared" si="57"/>
        <v>0.68581081081081086</v>
      </c>
      <c r="AO71" s="6">
        <f>AN71/AN59</f>
        <v>0.72753314150652559</v>
      </c>
      <c r="AP71" s="6">
        <f>AN71</f>
        <v>0.68581081081081086</v>
      </c>
      <c r="AY71" t="s">
        <v>136</v>
      </c>
      <c r="AZ71">
        <v>700</v>
      </c>
      <c r="BA71" t="s">
        <v>133</v>
      </c>
      <c r="BB71">
        <v>2670000</v>
      </c>
      <c r="BC71">
        <v>3560000</v>
      </c>
      <c r="BD71">
        <v>495</v>
      </c>
      <c r="BE71">
        <v>1780</v>
      </c>
      <c r="BG71" t="s">
        <v>136</v>
      </c>
      <c r="BH71">
        <v>800</v>
      </c>
      <c r="BI71">
        <v>4500000</v>
      </c>
      <c r="BJ71">
        <v>7480000</v>
      </c>
      <c r="BK71">
        <v>495</v>
      </c>
      <c r="BL71">
        <v>6020</v>
      </c>
      <c r="BM71" s="6">
        <f t="shared" si="58"/>
        <v>1.6853932584269662</v>
      </c>
      <c r="BN71" s="6">
        <f>BM71/BM59</f>
        <v>0.96182128360491792</v>
      </c>
      <c r="BO71" s="6">
        <f>BM71</f>
        <v>1.6853932584269662</v>
      </c>
    </row>
    <row r="73" spans="1:67" x14ac:dyDescent="0.3">
      <c r="R73" t="s">
        <v>86</v>
      </c>
      <c r="S73" t="s">
        <v>110</v>
      </c>
      <c r="T73" t="s">
        <v>111</v>
      </c>
      <c r="U73" t="s">
        <v>112</v>
      </c>
      <c r="V73" t="s">
        <v>113</v>
      </c>
      <c r="W73" t="s">
        <v>114</v>
      </c>
    </row>
    <row r="74" spans="1:67" x14ac:dyDescent="0.3">
      <c r="A74" t="s">
        <v>87</v>
      </c>
      <c r="B74" t="s">
        <v>61</v>
      </c>
      <c r="C74" t="s">
        <v>60</v>
      </c>
      <c r="D74" t="s">
        <v>59</v>
      </c>
      <c r="E74" t="s">
        <v>58</v>
      </c>
      <c r="F74" t="s">
        <v>57</v>
      </c>
      <c r="G74" t="s">
        <v>56</v>
      </c>
      <c r="I74" t="s">
        <v>88</v>
      </c>
      <c r="J74" t="s">
        <v>61</v>
      </c>
      <c r="K74" t="s">
        <v>60</v>
      </c>
      <c r="L74" t="s">
        <v>59</v>
      </c>
      <c r="M74" t="s">
        <v>58</v>
      </c>
      <c r="N74" t="s">
        <v>57</v>
      </c>
      <c r="O74" t="s">
        <v>55</v>
      </c>
      <c r="P74" t="s">
        <v>89</v>
      </c>
      <c r="Q74">
        <v>1</v>
      </c>
      <c r="R74" s="6">
        <v>0</v>
      </c>
      <c r="S74" s="6">
        <v>0</v>
      </c>
      <c r="T74" s="6">
        <v>0</v>
      </c>
      <c r="U74" s="6">
        <v>0</v>
      </c>
      <c r="V74" s="6"/>
      <c r="W74" s="6"/>
      <c r="Z74" t="s">
        <v>63</v>
      </c>
      <c r="AA74" t="s">
        <v>61</v>
      </c>
      <c r="AB74" t="s">
        <v>60</v>
      </c>
      <c r="AC74" t="s">
        <v>59</v>
      </c>
      <c r="AD74" t="s">
        <v>58</v>
      </c>
      <c r="AE74" t="s">
        <v>57</v>
      </c>
      <c r="AF74" t="s">
        <v>56</v>
      </c>
      <c r="AH74" t="s">
        <v>83</v>
      </c>
      <c r="AI74" t="s">
        <v>61</v>
      </c>
      <c r="AJ74" t="s">
        <v>59</v>
      </c>
      <c r="AK74" t="s">
        <v>58</v>
      </c>
      <c r="AL74" t="s">
        <v>57</v>
      </c>
      <c r="AM74" t="s">
        <v>56</v>
      </c>
      <c r="AN74" t="s">
        <v>55</v>
      </c>
      <c r="AO74" t="s">
        <v>89</v>
      </c>
    </row>
    <row r="75" spans="1:67" x14ac:dyDescent="0.3">
      <c r="A75" t="s">
        <v>137</v>
      </c>
      <c r="B75">
        <v>700</v>
      </c>
      <c r="C75" t="s">
        <v>105</v>
      </c>
      <c r="D75">
        <v>2490000</v>
      </c>
      <c r="E75">
        <v>3950000</v>
      </c>
      <c r="F75">
        <v>288</v>
      </c>
      <c r="G75">
        <v>5050</v>
      </c>
      <c r="I75" t="s">
        <v>137</v>
      </c>
      <c r="J75">
        <v>800</v>
      </c>
      <c r="K75">
        <v>1230000</v>
      </c>
      <c r="L75">
        <v>4750000</v>
      </c>
      <c r="M75">
        <v>288</v>
      </c>
      <c r="N75">
        <v>12200</v>
      </c>
      <c r="O75" s="6">
        <f>K75/D75</f>
        <v>0.49397590361445781</v>
      </c>
      <c r="P75" s="6">
        <f>O75/O75</f>
        <v>1</v>
      </c>
      <c r="Q75">
        <v>2</v>
      </c>
      <c r="R75" s="6">
        <v>0.11679500055797343</v>
      </c>
      <c r="S75" s="6">
        <v>0.5135135135135136</v>
      </c>
      <c r="T75" s="6">
        <v>0.55179487179487174</v>
      </c>
      <c r="U75" s="6">
        <v>0.62604040482982293</v>
      </c>
      <c r="V75" s="6"/>
      <c r="W75" s="6"/>
      <c r="Z75" t="s">
        <v>138</v>
      </c>
      <c r="AA75">
        <v>700</v>
      </c>
      <c r="AB75" t="s">
        <v>93</v>
      </c>
      <c r="AC75">
        <v>47500</v>
      </c>
      <c r="AD75">
        <v>517000</v>
      </c>
      <c r="AE75">
        <v>308</v>
      </c>
      <c r="AF75">
        <v>1520</v>
      </c>
      <c r="AH75" t="s">
        <v>138</v>
      </c>
      <c r="AI75">
        <v>800</v>
      </c>
      <c r="AJ75">
        <v>1870000</v>
      </c>
      <c r="AK75">
        <v>2520000</v>
      </c>
      <c r="AL75">
        <v>308</v>
      </c>
      <c r="AM75">
        <v>2130</v>
      </c>
      <c r="AN75" s="6">
        <f>AC75/AJ75</f>
        <v>2.5401069518716578E-2</v>
      </c>
      <c r="AO75" s="6">
        <f>AN75/AN75</f>
        <v>1</v>
      </c>
    </row>
    <row r="76" spans="1:67" x14ac:dyDescent="0.3">
      <c r="A76" t="s">
        <v>137</v>
      </c>
      <c r="B76">
        <v>700</v>
      </c>
      <c r="C76" t="s">
        <v>123</v>
      </c>
      <c r="D76">
        <v>2340000</v>
      </c>
      <c r="E76">
        <v>3740000</v>
      </c>
      <c r="F76">
        <v>275</v>
      </c>
      <c r="G76">
        <v>5080</v>
      </c>
      <c r="I76" t="s">
        <v>137</v>
      </c>
      <c r="J76">
        <v>800</v>
      </c>
      <c r="K76">
        <v>1200000</v>
      </c>
      <c r="L76">
        <v>4490000</v>
      </c>
      <c r="M76">
        <v>275</v>
      </c>
      <c r="N76">
        <v>12000</v>
      </c>
      <c r="O76" s="6">
        <f t="shared" ref="O76:O79" si="59">K76/D76</f>
        <v>0.51282051282051277</v>
      </c>
      <c r="P76" s="6">
        <f>O76/O75</f>
        <v>1.0381488430268917</v>
      </c>
      <c r="Q76">
        <v>3</v>
      </c>
      <c r="R76" s="6">
        <v>6.0430704188135786E-2</v>
      </c>
      <c r="S76" s="6">
        <v>0.28654970760233911</v>
      </c>
      <c r="T76" s="6">
        <v>0.54620617477760347</v>
      </c>
      <c r="U76" s="6">
        <v>0.56854186153549224</v>
      </c>
      <c r="V76" s="6"/>
      <c r="W76" s="6"/>
      <c r="Z76" t="s">
        <v>138</v>
      </c>
      <c r="AA76">
        <v>700</v>
      </c>
      <c r="AB76" t="s">
        <v>96</v>
      </c>
      <c r="AC76">
        <v>56500</v>
      </c>
      <c r="AD76">
        <v>528000</v>
      </c>
      <c r="AE76">
        <v>294</v>
      </c>
      <c r="AF76">
        <v>1600</v>
      </c>
      <c r="AH76" t="s">
        <v>138</v>
      </c>
      <c r="AI76">
        <v>800</v>
      </c>
      <c r="AJ76">
        <v>1940000</v>
      </c>
      <c r="AK76">
        <v>2690000</v>
      </c>
      <c r="AL76">
        <v>294</v>
      </c>
      <c r="AM76">
        <v>2550</v>
      </c>
      <c r="AN76" s="6">
        <f t="shared" ref="AN76:AN89" si="60">AC76/AJ76</f>
        <v>2.9123711340206186E-2</v>
      </c>
      <c r="AO76" s="6">
        <f>AN76/AN75</f>
        <v>1.1465545306565383</v>
      </c>
    </row>
    <row r="77" spans="1:67" x14ac:dyDescent="0.3">
      <c r="A77" t="s">
        <v>137</v>
      </c>
      <c r="B77">
        <v>700</v>
      </c>
      <c r="C77" t="s">
        <v>126</v>
      </c>
      <c r="D77">
        <v>3080000</v>
      </c>
      <c r="E77">
        <v>4690000</v>
      </c>
      <c r="F77">
        <v>308</v>
      </c>
      <c r="G77">
        <v>5230</v>
      </c>
      <c r="I77" t="s">
        <v>137</v>
      </c>
      <c r="J77">
        <v>800</v>
      </c>
      <c r="K77">
        <v>1800000</v>
      </c>
      <c r="L77">
        <v>5110000</v>
      </c>
      <c r="M77">
        <v>308</v>
      </c>
      <c r="N77">
        <v>10700</v>
      </c>
      <c r="O77" s="6">
        <f t="shared" si="59"/>
        <v>0.58441558441558439</v>
      </c>
      <c r="P77" s="6">
        <f>O77/O75</f>
        <v>1.1830852074754514</v>
      </c>
      <c r="Q77">
        <v>4</v>
      </c>
      <c r="R77" s="6">
        <v>0</v>
      </c>
      <c r="S77" s="6">
        <v>0</v>
      </c>
      <c r="T77" s="6">
        <v>0</v>
      </c>
      <c r="U77" s="6">
        <v>0</v>
      </c>
      <c r="V77" s="6"/>
      <c r="W77" s="6"/>
      <c r="Z77" t="s">
        <v>138</v>
      </c>
      <c r="AA77">
        <v>700</v>
      </c>
      <c r="AB77" t="s">
        <v>97</v>
      </c>
      <c r="AC77">
        <v>69500</v>
      </c>
      <c r="AD77">
        <v>567000</v>
      </c>
      <c r="AE77">
        <v>308</v>
      </c>
      <c r="AF77">
        <v>1620</v>
      </c>
      <c r="AH77" t="s">
        <v>138</v>
      </c>
      <c r="AI77">
        <v>800</v>
      </c>
      <c r="AJ77">
        <v>2320000</v>
      </c>
      <c r="AK77">
        <v>3130000</v>
      </c>
      <c r="AL77">
        <v>308</v>
      </c>
      <c r="AM77">
        <v>2650</v>
      </c>
      <c r="AN77" s="6">
        <f t="shared" si="60"/>
        <v>2.9956896551724139E-2</v>
      </c>
      <c r="AO77" s="6">
        <f>AN77/AN75</f>
        <v>1.1793557168784028</v>
      </c>
    </row>
    <row r="78" spans="1:67" x14ac:dyDescent="0.3">
      <c r="A78" t="s">
        <v>137</v>
      </c>
      <c r="B78">
        <v>700</v>
      </c>
      <c r="C78" t="s">
        <v>130</v>
      </c>
      <c r="D78">
        <v>2100000</v>
      </c>
      <c r="E78">
        <v>3470000</v>
      </c>
      <c r="F78">
        <v>288</v>
      </c>
      <c r="G78">
        <v>4750</v>
      </c>
      <c r="I78" t="s">
        <v>137</v>
      </c>
      <c r="J78">
        <v>800</v>
      </c>
      <c r="K78">
        <v>1060000</v>
      </c>
      <c r="L78">
        <v>4460000</v>
      </c>
      <c r="M78">
        <v>288</v>
      </c>
      <c r="N78">
        <v>11800</v>
      </c>
      <c r="O78" s="6">
        <f t="shared" si="59"/>
        <v>0.50476190476190474</v>
      </c>
      <c r="P78" s="6">
        <f>O78/O75</f>
        <v>1.0218350754936121</v>
      </c>
      <c r="Q78">
        <v>5</v>
      </c>
      <c r="R78" s="6">
        <v>0.2165842339866888</v>
      </c>
      <c r="S78" s="6">
        <v>1.1620917651773199E-2</v>
      </c>
      <c r="T78" s="6">
        <v>-0.10266040688575884</v>
      </c>
      <c r="U78" s="6">
        <v>0.24096456926176102</v>
      </c>
      <c r="V78" s="6"/>
      <c r="W78" s="6"/>
      <c r="Z78" t="s">
        <v>138</v>
      </c>
      <c r="AA78">
        <v>700</v>
      </c>
      <c r="AB78" t="s">
        <v>98</v>
      </c>
      <c r="AC78">
        <v>69900</v>
      </c>
      <c r="AD78">
        <v>664000</v>
      </c>
      <c r="AE78">
        <v>374</v>
      </c>
      <c r="AF78">
        <v>1590</v>
      </c>
      <c r="AH78" t="s">
        <v>138</v>
      </c>
      <c r="AI78">
        <v>800</v>
      </c>
      <c r="AJ78">
        <v>2650000</v>
      </c>
      <c r="AK78">
        <v>3580000</v>
      </c>
      <c r="AL78">
        <v>374</v>
      </c>
      <c r="AM78">
        <v>2490</v>
      </c>
      <c r="AN78" s="6">
        <f t="shared" si="60"/>
        <v>2.6377358490566039E-2</v>
      </c>
      <c r="AO78" s="6">
        <f>AN78/AN75</f>
        <v>1.0384349553128103</v>
      </c>
    </row>
    <row r="79" spans="1:67" x14ac:dyDescent="0.3">
      <c r="A79" t="s">
        <v>137</v>
      </c>
      <c r="B79">
        <v>700</v>
      </c>
      <c r="C79" t="s">
        <v>133</v>
      </c>
      <c r="D79">
        <v>2540000</v>
      </c>
      <c r="E79">
        <v>4180000</v>
      </c>
      <c r="F79">
        <v>312</v>
      </c>
      <c r="G79">
        <v>5240</v>
      </c>
      <c r="I79" t="s">
        <v>137</v>
      </c>
      <c r="J79">
        <v>800</v>
      </c>
      <c r="K79">
        <v>1410000</v>
      </c>
      <c r="L79">
        <v>5250000</v>
      </c>
      <c r="M79">
        <v>312</v>
      </c>
      <c r="N79">
        <v>12300</v>
      </c>
      <c r="O79" s="6">
        <f t="shared" si="59"/>
        <v>0.55511811023622049</v>
      </c>
      <c r="P79" s="6">
        <f>O79/O75</f>
        <v>1.1237756865757635</v>
      </c>
      <c r="Q79">
        <v>6</v>
      </c>
      <c r="R79" s="6">
        <v>5.0602086209541541E-2</v>
      </c>
      <c r="S79" s="6">
        <v>-3.899806537012529E-2</v>
      </c>
      <c r="T79" s="6">
        <v>3.6052556952453019E-2</v>
      </c>
      <c r="U79" s="6">
        <v>0.27653820148749153</v>
      </c>
      <c r="V79" s="6"/>
      <c r="W79" s="6"/>
      <c r="Z79" t="s">
        <v>138</v>
      </c>
      <c r="AA79">
        <v>700</v>
      </c>
      <c r="AB79" t="s">
        <v>99</v>
      </c>
      <c r="AC79">
        <v>98100</v>
      </c>
      <c r="AD79">
        <v>743000</v>
      </c>
      <c r="AE79">
        <v>416</v>
      </c>
      <c r="AF79">
        <v>1550</v>
      </c>
      <c r="AH79" t="s">
        <v>138</v>
      </c>
      <c r="AI79">
        <v>800</v>
      </c>
      <c r="AJ79">
        <v>2760000</v>
      </c>
      <c r="AK79">
        <v>4140000</v>
      </c>
      <c r="AL79">
        <v>416</v>
      </c>
      <c r="AM79">
        <v>3300</v>
      </c>
      <c r="AN79" s="6">
        <f t="shared" si="60"/>
        <v>3.5543478260869565E-2</v>
      </c>
      <c r="AO79" s="6">
        <f>AN79/AN75</f>
        <v>1.3992906178489701</v>
      </c>
    </row>
    <row r="80" spans="1:67" x14ac:dyDescent="0.3">
      <c r="Q80">
        <v>7</v>
      </c>
      <c r="R80" s="6">
        <v>0</v>
      </c>
      <c r="S80" s="6">
        <v>0</v>
      </c>
      <c r="T80" s="6"/>
      <c r="U80" s="6">
        <v>0</v>
      </c>
      <c r="V80" s="6">
        <v>0</v>
      </c>
      <c r="W80" s="6">
        <v>0</v>
      </c>
      <c r="Z80" t="s">
        <v>138</v>
      </c>
      <c r="AA80">
        <v>700</v>
      </c>
      <c r="AB80" t="s">
        <v>100</v>
      </c>
      <c r="AC80">
        <v>80700</v>
      </c>
      <c r="AD80">
        <v>695000</v>
      </c>
      <c r="AE80">
        <v>414</v>
      </c>
      <c r="AF80">
        <v>1480</v>
      </c>
      <c r="AH80" t="s">
        <v>138</v>
      </c>
      <c r="AI80">
        <v>800</v>
      </c>
      <c r="AJ80">
        <v>3040000</v>
      </c>
      <c r="AK80">
        <v>4080000</v>
      </c>
      <c r="AL80">
        <v>414</v>
      </c>
      <c r="AM80">
        <v>2490</v>
      </c>
      <c r="AN80" s="6">
        <f t="shared" si="60"/>
        <v>2.6546052631578946E-2</v>
      </c>
      <c r="AO80" s="6">
        <f>AN80/AN80</f>
        <v>1</v>
      </c>
    </row>
    <row r="81" spans="1:41" x14ac:dyDescent="0.3">
      <c r="A81" t="s">
        <v>87</v>
      </c>
      <c r="B81" t="s">
        <v>61</v>
      </c>
      <c r="C81" t="s">
        <v>60</v>
      </c>
      <c r="D81" t="s">
        <v>59</v>
      </c>
      <c r="E81" t="s">
        <v>58</v>
      </c>
      <c r="F81" t="s">
        <v>57</v>
      </c>
      <c r="G81" t="s">
        <v>56</v>
      </c>
      <c r="I81" t="s">
        <v>88</v>
      </c>
      <c r="J81" t="s">
        <v>61</v>
      </c>
      <c r="K81" t="s">
        <v>59</v>
      </c>
      <c r="L81" t="s">
        <v>58</v>
      </c>
      <c r="M81" t="s">
        <v>57</v>
      </c>
      <c r="N81" t="s">
        <v>56</v>
      </c>
      <c r="O81" t="s">
        <v>55</v>
      </c>
      <c r="P81" t="s">
        <v>89</v>
      </c>
      <c r="Q81">
        <v>8</v>
      </c>
      <c r="R81" s="6">
        <v>4.3229114305820548E-3</v>
      </c>
      <c r="S81" s="6">
        <v>0.47836065573770492</v>
      </c>
      <c r="T81" s="6"/>
      <c r="U81" s="6">
        <v>0.24179469465188452</v>
      </c>
      <c r="V81" s="6">
        <v>3.8148843026891699E-2</v>
      </c>
      <c r="W81" s="6">
        <v>0.36472108978820716</v>
      </c>
      <c r="Z81" t="s">
        <v>138</v>
      </c>
      <c r="AA81">
        <v>700</v>
      </c>
      <c r="AB81" t="s">
        <v>101</v>
      </c>
      <c r="AC81">
        <v>23400</v>
      </c>
      <c r="AD81">
        <v>407000</v>
      </c>
      <c r="AE81">
        <v>264</v>
      </c>
      <c r="AF81">
        <v>1450</v>
      </c>
      <c r="AH81" t="s">
        <v>138</v>
      </c>
      <c r="AI81">
        <v>800</v>
      </c>
      <c r="AJ81">
        <v>1570000</v>
      </c>
      <c r="AK81">
        <v>2330000</v>
      </c>
      <c r="AL81">
        <v>264</v>
      </c>
      <c r="AM81">
        <v>2880</v>
      </c>
      <c r="AN81" s="6">
        <f t="shared" si="60"/>
        <v>1.4904458598726114E-2</v>
      </c>
      <c r="AO81" s="6">
        <f>AN81/AN80</f>
        <v>0.56145668079463928</v>
      </c>
    </row>
    <row r="82" spans="1:41" x14ac:dyDescent="0.3">
      <c r="A82" t="s">
        <v>139</v>
      </c>
      <c r="B82">
        <v>700</v>
      </c>
      <c r="C82" t="s">
        <v>105</v>
      </c>
      <c r="D82">
        <v>2250000</v>
      </c>
      <c r="E82">
        <v>3520000</v>
      </c>
      <c r="F82">
        <v>288</v>
      </c>
      <c r="G82">
        <v>4400</v>
      </c>
      <c r="I82" t="s">
        <v>139</v>
      </c>
      <c r="J82">
        <v>800</v>
      </c>
      <c r="K82">
        <v>1130000</v>
      </c>
      <c r="L82">
        <v>3800000</v>
      </c>
      <c r="M82">
        <v>288</v>
      </c>
      <c r="N82">
        <v>9300</v>
      </c>
      <c r="O82" s="6">
        <f>K82/D82</f>
        <v>0.50222222222222224</v>
      </c>
      <c r="P82" s="6">
        <f>O82/O82</f>
        <v>1</v>
      </c>
      <c r="Q82">
        <v>9</v>
      </c>
      <c r="R82" s="6">
        <v>0.19094827586206886</v>
      </c>
      <c r="S82" s="6">
        <v>0.45830985915492972</v>
      </c>
      <c r="T82" s="6"/>
      <c r="U82" s="6">
        <v>0.88323466585291421</v>
      </c>
      <c r="V82" s="6">
        <v>2.1835075493612077E-2</v>
      </c>
      <c r="W82" s="6">
        <v>0.19105346102557896</v>
      </c>
      <c r="Z82" t="s">
        <v>138</v>
      </c>
      <c r="AA82">
        <v>700</v>
      </c>
      <c r="AB82" t="s">
        <v>102</v>
      </c>
      <c r="AC82">
        <v>72800</v>
      </c>
      <c r="AD82">
        <v>659000</v>
      </c>
      <c r="AE82">
        <v>396</v>
      </c>
      <c r="AF82">
        <v>1480</v>
      </c>
      <c r="AH82" t="s">
        <v>138</v>
      </c>
      <c r="AI82">
        <v>800</v>
      </c>
      <c r="AJ82">
        <v>2940000</v>
      </c>
      <c r="AK82">
        <v>4090000</v>
      </c>
      <c r="AL82">
        <v>396</v>
      </c>
      <c r="AM82">
        <v>2900</v>
      </c>
      <c r="AN82" s="6">
        <f t="shared" si="60"/>
        <v>2.4761904761904763E-2</v>
      </c>
      <c r="AO82" s="6">
        <f>AN82/AN80</f>
        <v>0.9327904643889775</v>
      </c>
    </row>
    <row r="83" spans="1:41" x14ac:dyDescent="0.3">
      <c r="A83" t="s">
        <v>139</v>
      </c>
      <c r="B83">
        <v>700</v>
      </c>
      <c r="C83" t="s">
        <v>123</v>
      </c>
      <c r="D83">
        <v>1780000</v>
      </c>
      <c r="E83">
        <v>3120000</v>
      </c>
      <c r="F83">
        <v>240</v>
      </c>
      <c r="G83">
        <v>5550</v>
      </c>
      <c r="I83" t="s">
        <v>139</v>
      </c>
      <c r="J83">
        <v>800</v>
      </c>
      <c r="K83">
        <v>1220000</v>
      </c>
      <c r="L83">
        <v>3200000</v>
      </c>
      <c r="M83">
        <v>240</v>
      </c>
      <c r="N83">
        <v>8220</v>
      </c>
      <c r="O83" s="6">
        <f t="shared" ref="O83:O86" si="61">K83/D83</f>
        <v>0.6853932584269663</v>
      </c>
      <c r="P83" s="6">
        <f>O83/O82</f>
        <v>1.3647210897882072</v>
      </c>
      <c r="Z83" t="s">
        <v>138</v>
      </c>
      <c r="AA83">
        <v>700</v>
      </c>
      <c r="AB83" t="s">
        <v>103</v>
      </c>
      <c r="AC83">
        <v>78400</v>
      </c>
      <c r="AD83">
        <v>670000</v>
      </c>
      <c r="AE83">
        <v>384</v>
      </c>
      <c r="AF83">
        <v>1540</v>
      </c>
      <c r="AH83" t="s">
        <v>138</v>
      </c>
      <c r="AI83">
        <v>800</v>
      </c>
      <c r="AJ83">
        <v>2510000</v>
      </c>
      <c r="AK83">
        <v>3990000</v>
      </c>
      <c r="AL83">
        <v>384</v>
      </c>
      <c r="AM83">
        <v>3870</v>
      </c>
      <c r="AN83" s="6">
        <f t="shared" si="60"/>
        <v>3.1235059760956176E-2</v>
      </c>
      <c r="AO83" s="6">
        <f>AN83/AN80</f>
        <v>1.1766366997931448</v>
      </c>
    </row>
    <row r="84" spans="1:41" x14ac:dyDescent="0.3">
      <c r="A84" t="s">
        <v>139</v>
      </c>
      <c r="B84">
        <v>700</v>
      </c>
      <c r="C84" t="s">
        <v>126</v>
      </c>
      <c r="D84">
        <v>1850000</v>
      </c>
      <c r="E84">
        <v>3410000</v>
      </c>
      <c r="F84">
        <v>275</v>
      </c>
      <c r="G84">
        <v>5640</v>
      </c>
      <c r="I84" t="s">
        <v>139</v>
      </c>
      <c r="J84">
        <v>800</v>
      </c>
      <c r="K84">
        <v>1130000</v>
      </c>
      <c r="L84">
        <v>3430000</v>
      </c>
      <c r="M84">
        <v>275</v>
      </c>
      <c r="N84">
        <v>8360</v>
      </c>
      <c r="O84" s="6">
        <f t="shared" si="61"/>
        <v>0.61081081081081079</v>
      </c>
      <c r="P84" s="6">
        <f>O84/O82</f>
        <v>1.2162162162162162</v>
      </c>
      <c r="Z84" t="s">
        <v>138</v>
      </c>
      <c r="AA84">
        <v>700</v>
      </c>
      <c r="AB84" t="s">
        <v>104</v>
      </c>
      <c r="AC84">
        <v>81100</v>
      </c>
      <c r="AD84">
        <v>585000</v>
      </c>
      <c r="AE84">
        <v>345</v>
      </c>
      <c r="AF84">
        <v>1460</v>
      </c>
      <c r="AH84" t="s">
        <v>138</v>
      </c>
      <c r="AI84">
        <v>800</v>
      </c>
      <c r="AJ84">
        <v>2310000</v>
      </c>
      <c r="AK84">
        <v>3800000</v>
      </c>
      <c r="AL84">
        <v>345</v>
      </c>
      <c r="AM84">
        <v>4330</v>
      </c>
      <c r="AN84" s="6">
        <f t="shared" si="60"/>
        <v>3.5108225108225109E-2</v>
      </c>
      <c r="AO84" s="6">
        <f>AN84/AN80</f>
        <v>1.3225403262577984</v>
      </c>
    </row>
    <row r="85" spans="1:41" x14ac:dyDescent="0.3">
      <c r="A85" t="s">
        <v>139</v>
      </c>
      <c r="B85">
        <v>700</v>
      </c>
      <c r="C85" t="s">
        <v>130</v>
      </c>
      <c r="D85">
        <v>2190000</v>
      </c>
      <c r="E85">
        <v>3460000</v>
      </c>
      <c r="F85">
        <v>276</v>
      </c>
      <c r="G85">
        <v>4620</v>
      </c>
      <c r="I85" t="s">
        <v>139</v>
      </c>
      <c r="J85">
        <v>800</v>
      </c>
      <c r="K85">
        <v>1310000</v>
      </c>
      <c r="L85">
        <v>4150000</v>
      </c>
      <c r="M85">
        <v>276</v>
      </c>
      <c r="N85">
        <v>10300</v>
      </c>
      <c r="O85" s="6">
        <f t="shared" si="61"/>
        <v>0.59817351598173518</v>
      </c>
      <c r="P85" s="6">
        <f>O85/O82</f>
        <v>1.191053461025579</v>
      </c>
      <c r="Z85" t="s">
        <v>138</v>
      </c>
      <c r="AA85">
        <v>700</v>
      </c>
      <c r="AB85" t="s">
        <v>105</v>
      </c>
      <c r="AC85">
        <v>1390000</v>
      </c>
      <c r="AD85">
        <v>1880000</v>
      </c>
      <c r="AE85">
        <v>273</v>
      </c>
      <c r="AF85">
        <v>1780</v>
      </c>
      <c r="AH85" t="s">
        <v>138</v>
      </c>
      <c r="AI85">
        <v>800</v>
      </c>
      <c r="AJ85">
        <v>2310000</v>
      </c>
      <c r="AK85">
        <v>3520000</v>
      </c>
      <c r="AL85">
        <v>273</v>
      </c>
      <c r="AM85">
        <v>4430</v>
      </c>
      <c r="AN85" s="6">
        <f t="shared" si="60"/>
        <v>0.60173160173160178</v>
      </c>
      <c r="AO85" s="6">
        <f>AN85/AN85</f>
        <v>1</v>
      </c>
    </row>
    <row r="86" spans="1:41" x14ac:dyDescent="0.3">
      <c r="A86" t="s">
        <v>139</v>
      </c>
      <c r="B86">
        <v>700</v>
      </c>
      <c r="C86" t="s">
        <v>133</v>
      </c>
      <c r="D86">
        <v>1960000</v>
      </c>
      <c r="E86">
        <v>3390000</v>
      </c>
      <c r="F86">
        <v>294</v>
      </c>
      <c r="G86">
        <v>4860</v>
      </c>
      <c r="I86" t="s">
        <v>139</v>
      </c>
      <c r="J86">
        <v>800</v>
      </c>
      <c r="K86">
        <v>787000</v>
      </c>
      <c r="L86">
        <v>3580000</v>
      </c>
      <c r="M86">
        <v>294</v>
      </c>
      <c r="N86">
        <v>9500</v>
      </c>
      <c r="O86" s="6">
        <f t="shared" si="61"/>
        <v>0.40153061224489794</v>
      </c>
      <c r="P86" s="6">
        <f>O86/O82</f>
        <v>0.799507856239841</v>
      </c>
      <c r="Z86" t="s">
        <v>138</v>
      </c>
      <c r="AA86">
        <v>700</v>
      </c>
      <c r="AB86" t="s">
        <v>106</v>
      </c>
      <c r="AC86">
        <v>1530000</v>
      </c>
      <c r="AD86">
        <v>2080000</v>
      </c>
      <c r="AE86">
        <v>320</v>
      </c>
      <c r="AF86">
        <v>1710</v>
      </c>
      <c r="AH86" t="s">
        <v>138</v>
      </c>
      <c r="AI86">
        <v>800</v>
      </c>
      <c r="AJ86">
        <v>2610000</v>
      </c>
      <c r="AK86">
        <v>3790000</v>
      </c>
      <c r="AL86">
        <v>320</v>
      </c>
      <c r="AM86">
        <v>3690</v>
      </c>
      <c r="AN86" s="6">
        <f t="shared" si="60"/>
        <v>0.58620689655172409</v>
      </c>
      <c r="AO86" s="6">
        <f>AN86/AN85</f>
        <v>0.97419995038451979</v>
      </c>
    </row>
    <row r="87" spans="1:41" x14ac:dyDescent="0.3">
      <c r="Z87" t="s">
        <v>138</v>
      </c>
      <c r="AA87">
        <v>700</v>
      </c>
      <c r="AB87" t="s">
        <v>107</v>
      </c>
      <c r="AC87">
        <v>2600000</v>
      </c>
      <c r="AD87">
        <v>3270000</v>
      </c>
      <c r="AE87">
        <v>360</v>
      </c>
      <c r="AF87">
        <v>1870</v>
      </c>
      <c r="AH87" t="s">
        <v>138</v>
      </c>
      <c r="AI87">
        <v>800</v>
      </c>
      <c r="AJ87">
        <v>3290000</v>
      </c>
      <c r="AK87">
        <v>4900000</v>
      </c>
      <c r="AL87">
        <v>360</v>
      </c>
      <c r="AM87">
        <v>4480</v>
      </c>
      <c r="AN87" s="6">
        <f t="shared" si="60"/>
        <v>0.79027355623100304</v>
      </c>
      <c r="AO87" s="6">
        <f>AN87/AN85</f>
        <v>1.3133323128731056</v>
      </c>
    </row>
    <row r="88" spans="1:41" x14ac:dyDescent="0.3">
      <c r="Z88" t="s">
        <v>138</v>
      </c>
      <c r="AA88">
        <v>700</v>
      </c>
      <c r="AB88" t="s">
        <v>108</v>
      </c>
      <c r="AC88">
        <v>2460000</v>
      </c>
      <c r="AD88">
        <v>3150000</v>
      </c>
      <c r="AE88">
        <v>352</v>
      </c>
      <c r="AF88">
        <v>1960</v>
      </c>
      <c r="AH88" t="s">
        <v>138</v>
      </c>
      <c r="AI88">
        <v>800</v>
      </c>
      <c r="AJ88">
        <v>3480000</v>
      </c>
      <c r="AK88">
        <v>4790000</v>
      </c>
      <c r="AL88">
        <v>352</v>
      </c>
      <c r="AM88">
        <v>3710</v>
      </c>
      <c r="AN88" s="6">
        <f t="shared" si="60"/>
        <v>0.7068965517241379</v>
      </c>
      <c r="AO88" s="6">
        <f>AN88/AN85</f>
        <v>1.1747705284048622</v>
      </c>
    </row>
    <row r="89" spans="1:41" x14ac:dyDescent="0.3">
      <c r="Z89" t="s">
        <v>138</v>
      </c>
      <c r="AA89">
        <v>700</v>
      </c>
      <c r="AB89" t="s">
        <v>109</v>
      </c>
      <c r="AC89">
        <v>1170000</v>
      </c>
      <c r="AD89">
        <v>2640000</v>
      </c>
      <c r="AE89">
        <v>858</v>
      </c>
      <c r="AF89">
        <v>1720</v>
      </c>
      <c r="AH89" t="s">
        <v>138</v>
      </c>
      <c r="AI89">
        <v>800</v>
      </c>
      <c r="AJ89">
        <v>3300000</v>
      </c>
      <c r="AK89">
        <v>5440000</v>
      </c>
      <c r="AL89">
        <v>858</v>
      </c>
      <c r="AM89">
        <v>2490</v>
      </c>
      <c r="AN89" s="6">
        <f t="shared" si="60"/>
        <v>0.35454545454545455</v>
      </c>
      <c r="AO89" s="6">
        <f>AN89/AN85</f>
        <v>0.58920863309352511</v>
      </c>
    </row>
    <row r="92" spans="1:41" x14ac:dyDescent="0.3">
      <c r="Z92" t="s">
        <v>63</v>
      </c>
      <c r="AA92" t="s">
        <v>61</v>
      </c>
      <c r="AB92" t="s">
        <v>60</v>
      </c>
      <c r="AC92" t="s">
        <v>59</v>
      </c>
      <c r="AD92" t="s">
        <v>58</v>
      </c>
      <c r="AE92" t="s">
        <v>57</v>
      </c>
      <c r="AF92" t="s">
        <v>56</v>
      </c>
      <c r="AH92" t="s">
        <v>83</v>
      </c>
      <c r="AI92" t="s">
        <v>61</v>
      </c>
      <c r="AJ92" t="s">
        <v>59</v>
      </c>
      <c r="AK92" t="s">
        <v>58</v>
      </c>
      <c r="AL92" t="s">
        <v>57</v>
      </c>
      <c r="AM92" t="s">
        <v>56</v>
      </c>
      <c r="AN92" t="s">
        <v>55</v>
      </c>
      <c r="AO92" t="s">
        <v>89</v>
      </c>
    </row>
    <row r="93" spans="1:41" x14ac:dyDescent="0.3">
      <c r="Z93" t="s">
        <v>140</v>
      </c>
      <c r="AA93">
        <v>700</v>
      </c>
      <c r="AB93" t="s">
        <v>93</v>
      </c>
      <c r="AC93">
        <v>42400</v>
      </c>
      <c r="AD93">
        <v>332000</v>
      </c>
      <c r="AE93">
        <v>210</v>
      </c>
      <c r="AF93">
        <v>1380</v>
      </c>
      <c r="AH93" t="s">
        <v>140</v>
      </c>
      <c r="AI93">
        <v>800</v>
      </c>
      <c r="AJ93">
        <v>1430000</v>
      </c>
      <c r="AK93">
        <v>2270000</v>
      </c>
      <c r="AL93">
        <v>210</v>
      </c>
      <c r="AM93">
        <v>3990</v>
      </c>
      <c r="AN93" s="6">
        <f>AC93/AJ93</f>
        <v>2.9650349650349652E-2</v>
      </c>
      <c r="AO93" s="6">
        <f>AN93/AN93</f>
        <v>1</v>
      </c>
    </row>
    <row r="94" spans="1:41" x14ac:dyDescent="0.3">
      <c r="Z94" t="s">
        <v>140</v>
      </c>
      <c r="AA94">
        <v>700</v>
      </c>
      <c r="AB94" t="s">
        <v>96</v>
      </c>
      <c r="AC94">
        <v>84400</v>
      </c>
      <c r="AD94">
        <v>443000</v>
      </c>
      <c r="AE94">
        <v>273</v>
      </c>
      <c r="AF94">
        <v>1310</v>
      </c>
      <c r="AH94" t="s">
        <v>140</v>
      </c>
      <c r="AI94">
        <v>800</v>
      </c>
      <c r="AJ94">
        <v>1890000</v>
      </c>
      <c r="AK94">
        <v>2670000</v>
      </c>
      <c r="AL94">
        <v>273</v>
      </c>
      <c r="AM94">
        <v>2840</v>
      </c>
      <c r="AN94" s="6">
        <f t="shared" ref="AN94:AN107" si="62">AC94/AJ94</f>
        <v>4.4656084656084657E-2</v>
      </c>
      <c r="AO94" s="6">
        <f>AN94/AN93</f>
        <v>1.5060896475990815</v>
      </c>
    </row>
    <row r="95" spans="1:41" x14ac:dyDescent="0.3">
      <c r="Z95" t="s">
        <v>140</v>
      </c>
      <c r="AA95">
        <v>700</v>
      </c>
      <c r="AB95" t="s">
        <v>97</v>
      </c>
      <c r="AC95">
        <v>67200</v>
      </c>
      <c r="AD95">
        <v>413000</v>
      </c>
      <c r="AE95">
        <v>264</v>
      </c>
      <c r="AF95">
        <v>1310</v>
      </c>
      <c r="AH95" t="s">
        <v>140</v>
      </c>
      <c r="AI95">
        <v>800</v>
      </c>
      <c r="AJ95">
        <v>1900000</v>
      </c>
      <c r="AK95">
        <v>2500000</v>
      </c>
      <c r="AL95">
        <v>264</v>
      </c>
      <c r="AM95">
        <v>2260</v>
      </c>
      <c r="AN95" s="6">
        <f t="shared" si="62"/>
        <v>3.5368421052631577E-2</v>
      </c>
      <c r="AO95" s="6">
        <f>AN95/AN93</f>
        <v>1.1928500496524328</v>
      </c>
    </row>
    <row r="96" spans="1:41" x14ac:dyDescent="0.3">
      <c r="Z96" t="s">
        <v>140</v>
      </c>
      <c r="AA96">
        <v>700</v>
      </c>
      <c r="AB96" t="s">
        <v>98</v>
      </c>
      <c r="AC96">
        <v>73800</v>
      </c>
      <c r="AD96">
        <v>462000</v>
      </c>
      <c r="AE96">
        <v>299</v>
      </c>
      <c r="AF96">
        <v>1300</v>
      </c>
      <c r="AH96" t="s">
        <v>140</v>
      </c>
      <c r="AI96">
        <v>800</v>
      </c>
      <c r="AJ96">
        <v>2000000</v>
      </c>
      <c r="AK96">
        <v>2630000</v>
      </c>
      <c r="AL96">
        <v>299</v>
      </c>
      <c r="AM96">
        <v>2090</v>
      </c>
      <c r="AN96" s="6">
        <f t="shared" si="62"/>
        <v>3.6900000000000002E-2</v>
      </c>
      <c r="AO96" s="6">
        <f>AN96/AN93</f>
        <v>1.2445047169811321</v>
      </c>
    </row>
    <row r="97" spans="1:41" x14ac:dyDescent="0.3">
      <c r="Z97" t="s">
        <v>140</v>
      </c>
      <c r="AA97">
        <v>700</v>
      </c>
      <c r="AB97" t="s">
        <v>99</v>
      </c>
      <c r="AC97">
        <v>78000</v>
      </c>
      <c r="AD97">
        <v>473000</v>
      </c>
      <c r="AE97">
        <v>308</v>
      </c>
      <c r="AF97">
        <v>1280</v>
      </c>
      <c r="AH97" t="s">
        <v>140</v>
      </c>
      <c r="AI97">
        <v>800</v>
      </c>
      <c r="AJ97">
        <v>1980000</v>
      </c>
      <c r="AK97">
        <v>2700000</v>
      </c>
      <c r="AL97">
        <v>308</v>
      </c>
      <c r="AM97">
        <v>2320</v>
      </c>
      <c r="AN97" s="6">
        <f t="shared" si="62"/>
        <v>3.9393939393939391E-2</v>
      </c>
      <c r="AO97" s="6">
        <f>AN97/AN93</f>
        <v>1.3286163522012577</v>
      </c>
    </row>
    <row r="98" spans="1:41" x14ac:dyDescent="0.3">
      <c r="Z98" t="s">
        <v>140</v>
      </c>
      <c r="AA98">
        <v>700</v>
      </c>
      <c r="AB98" t="s">
        <v>100</v>
      </c>
      <c r="AC98">
        <v>101000</v>
      </c>
      <c r="AD98">
        <v>450000</v>
      </c>
      <c r="AE98">
        <v>276</v>
      </c>
      <c r="AF98">
        <v>1260</v>
      </c>
      <c r="AH98" t="s">
        <v>140</v>
      </c>
      <c r="AI98">
        <v>800</v>
      </c>
      <c r="AJ98">
        <v>1830000</v>
      </c>
      <c r="AK98">
        <v>2990000</v>
      </c>
      <c r="AL98">
        <v>276</v>
      </c>
      <c r="AM98">
        <v>4180</v>
      </c>
      <c r="AN98" s="6">
        <f t="shared" si="62"/>
        <v>5.5191256830601096E-2</v>
      </c>
      <c r="AO98" s="6">
        <f>AN98/AN98</f>
        <v>1</v>
      </c>
    </row>
    <row r="99" spans="1:41" x14ac:dyDescent="0.3">
      <c r="Z99" t="s">
        <v>140</v>
      </c>
      <c r="AA99">
        <v>700</v>
      </c>
      <c r="AB99" t="s">
        <v>101</v>
      </c>
      <c r="AC99">
        <v>55900</v>
      </c>
      <c r="AD99">
        <v>401000</v>
      </c>
      <c r="AE99">
        <v>286</v>
      </c>
      <c r="AF99">
        <v>1200</v>
      </c>
      <c r="AH99" t="s">
        <v>140</v>
      </c>
      <c r="AI99">
        <v>800</v>
      </c>
      <c r="AJ99">
        <v>1750000</v>
      </c>
      <c r="AK99">
        <v>2600000</v>
      </c>
      <c r="AL99">
        <v>286</v>
      </c>
      <c r="AM99">
        <v>2970</v>
      </c>
      <c r="AN99" s="6">
        <f t="shared" si="62"/>
        <v>3.1942857142857141E-2</v>
      </c>
      <c r="AO99" s="6">
        <f>AN99/AN98</f>
        <v>0.57876661951909469</v>
      </c>
    </row>
    <row r="100" spans="1:41" x14ac:dyDescent="0.3">
      <c r="Z100" t="s">
        <v>140</v>
      </c>
      <c r="AA100">
        <v>700</v>
      </c>
      <c r="AB100" t="s">
        <v>102</v>
      </c>
      <c r="AC100">
        <v>75700</v>
      </c>
      <c r="AD100">
        <v>431000</v>
      </c>
      <c r="AE100">
        <v>280</v>
      </c>
      <c r="AF100">
        <v>1270</v>
      </c>
      <c r="AH100" t="s">
        <v>140</v>
      </c>
      <c r="AI100">
        <v>800</v>
      </c>
      <c r="AJ100">
        <v>1890000</v>
      </c>
      <c r="AK100">
        <v>2570000</v>
      </c>
      <c r="AL100">
        <v>280</v>
      </c>
      <c r="AM100">
        <v>2420</v>
      </c>
      <c r="AN100" s="6">
        <f t="shared" si="62"/>
        <v>4.0052910052910055E-2</v>
      </c>
      <c r="AO100" s="6">
        <f>AN100/AN98</f>
        <v>0.72571114254282576</v>
      </c>
    </row>
    <row r="101" spans="1:41" x14ac:dyDescent="0.3">
      <c r="A101" t="s">
        <v>111</v>
      </c>
      <c r="Z101" t="s">
        <v>140</v>
      </c>
      <c r="AA101">
        <v>700</v>
      </c>
      <c r="AB101" t="s">
        <v>103</v>
      </c>
      <c r="AC101">
        <v>75100</v>
      </c>
      <c r="AD101">
        <v>419000</v>
      </c>
      <c r="AE101">
        <v>264</v>
      </c>
      <c r="AF101">
        <v>1300</v>
      </c>
      <c r="AH101" t="s">
        <v>140</v>
      </c>
      <c r="AI101">
        <v>800</v>
      </c>
      <c r="AJ101">
        <v>1570000</v>
      </c>
      <c r="AK101">
        <v>2530000</v>
      </c>
      <c r="AL101">
        <v>264</v>
      </c>
      <c r="AM101">
        <v>3640</v>
      </c>
      <c r="AN101" s="6">
        <f t="shared" si="62"/>
        <v>4.7834394904458601E-2</v>
      </c>
      <c r="AO101" s="6">
        <f>AN101/AN98</f>
        <v>0.86670240272434884</v>
      </c>
    </row>
    <row r="102" spans="1:41" x14ac:dyDescent="0.3">
      <c r="A102" t="s">
        <v>87</v>
      </c>
      <c r="B102" t="s">
        <v>61</v>
      </c>
      <c r="Z102" t="s">
        <v>140</v>
      </c>
      <c r="AA102">
        <v>700</v>
      </c>
      <c r="AB102" t="s">
        <v>104</v>
      </c>
      <c r="AC102">
        <v>177000</v>
      </c>
      <c r="AD102">
        <v>655000</v>
      </c>
      <c r="AE102">
        <v>384</v>
      </c>
      <c r="AF102">
        <v>1240</v>
      </c>
      <c r="AH102" t="s">
        <v>140</v>
      </c>
      <c r="AI102">
        <v>800</v>
      </c>
      <c r="AJ102">
        <v>1990000</v>
      </c>
      <c r="AK102">
        <v>3180000</v>
      </c>
      <c r="AL102">
        <v>384</v>
      </c>
      <c r="AM102">
        <v>3090</v>
      </c>
      <c r="AN102" s="6">
        <f t="shared" si="62"/>
        <v>8.8944723618090457E-2</v>
      </c>
      <c r="AO102" s="6">
        <f>AN102/AN98</f>
        <v>1.6115727150604509</v>
      </c>
    </row>
    <row r="103" spans="1:41" x14ac:dyDescent="0.3">
      <c r="A103" t="s">
        <v>137</v>
      </c>
      <c r="B103">
        <v>700</v>
      </c>
      <c r="Z103" t="s">
        <v>140</v>
      </c>
      <c r="AA103">
        <v>700</v>
      </c>
      <c r="AB103" t="s">
        <v>105</v>
      </c>
      <c r="AC103">
        <v>3810000</v>
      </c>
      <c r="AD103">
        <v>4800000</v>
      </c>
      <c r="AE103">
        <v>288</v>
      </c>
      <c r="AF103">
        <v>3430</v>
      </c>
      <c r="AH103" t="s">
        <v>140</v>
      </c>
      <c r="AI103">
        <v>800</v>
      </c>
      <c r="AJ103">
        <v>4860000</v>
      </c>
      <c r="AK103">
        <v>6770000</v>
      </c>
      <c r="AL103">
        <v>288</v>
      </c>
      <c r="AM103">
        <v>6610</v>
      </c>
      <c r="AN103" s="6">
        <f t="shared" si="62"/>
        <v>0.78395061728395066</v>
      </c>
      <c r="AO103" s="6">
        <f>AN103/AN103</f>
        <v>1</v>
      </c>
    </row>
    <row r="104" spans="1:41" x14ac:dyDescent="0.3">
      <c r="A104" t="s">
        <v>137</v>
      </c>
      <c r="B104">
        <v>700</v>
      </c>
      <c r="Z104" t="s">
        <v>140</v>
      </c>
      <c r="AA104">
        <v>700</v>
      </c>
      <c r="AB104" t="s">
        <v>106</v>
      </c>
      <c r="AC104">
        <v>2270000</v>
      </c>
      <c r="AD104">
        <v>2850000</v>
      </c>
      <c r="AE104">
        <v>220</v>
      </c>
      <c r="AF104">
        <v>2650</v>
      </c>
      <c r="AH104" t="s">
        <v>140</v>
      </c>
      <c r="AI104">
        <v>800</v>
      </c>
      <c r="AJ104">
        <v>3190000</v>
      </c>
      <c r="AK104">
        <v>4290000</v>
      </c>
      <c r="AL104">
        <v>220</v>
      </c>
      <c r="AM104">
        <v>5000</v>
      </c>
      <c r="AN104" s="6">
        <f t="shared" si="62"/>
        <v>0.71159874608150475</v>
      </c>
      <c r="AO104" s="6">
        <f>AN104/AN103</f>
        <v>0.90770863673388791</v>
      </c>
    </row>
    <row r="105" spans="1:41" x14ac:dyDescent="0.3">
      <c r="A105" t="s">
        <v>137</v>
      </c>
      <c r="B105">
        <v>700</v>
      </c>
      <c r="Z105" t="s">
        <v>140</v>
      </c>
      <c r="AA105">
        <v>700</v>
      </c>
      <c r="AB105" t="s">
        <v>107</v>
      </c>
      <c r="AC105">
        <v>1700000</v>
      </c>
      <c r="AD105">
        <v>2160000</v>
      </c>
      <c r="AE105">
        <v>220</v>
      </c>
      <c r="AF105">
        <v>2100</v>
      </c>
      <c r="AH105" t="s">
        <v>140</v>
      </c>
      <c r="AI105">
        <v>800</v>
      </c>
      <c r="AJ105">
        <v>2540000</v>
      </c>
      <c r="AK105">
        <v>3530000</v>
      </c>
      <c r="AL105">
        <v>220</v>
      </c>
      <c r="AM105">
        <v>4500</v>
      </c>
      <c r="AN105" s="6">
        <f t="shared" si="62"/>
        <v>0.6692913385826772</v>
      </c>
      <c r="AO105" s="6">
        <f>AN105/AN103</f>
        <v>0.85374170748341494</v>
      </c>
    </row>
    <row r="106" spans="1:41" x14ac:dyDescent="0.3">
      <c r="A106" t="s">
        <v>137</v>
      </c>
      <c r="B106">
        <v>700</v>
      </c>
      <c r="Z106" t="s">
        <v>140</v>
      </c>
      <c r="AA106">
        <v>700</v>
      </c>
      <c r="AB106" t="s">
        <v>108</v>
      </c>
      <c r="AC106">
        <v>3100000</v>
      </c>
      <c r="AD106">
        <v>4000000</v>
      </c>
      <c r="AE106">
        <v>352</v>
      </c>
      <c r="AF106">
        <v>2560</v>
      </c>
      <c r="AH106" t="s">
        <v>140</v>
      </c>
      <c r="AI106">
        <v>800</v>
      </c>
      <c r="AJ106">
        <v>4290000</v>
      </c>
      <c r="AK106">
        <v>5900000</v>
      </c>
      <c r="AL106">
        <v>352</v>
      </c>
      <c r="AM106">
        <v>4590</v>
      </c>
      <c r="AN106" s="6">
        <f t="shared" si="62"/>
        <v>0.72261072261072257</v>
      </c>
      <c r="AO106" s="6">
        <f>AN106/AN103</f>
        <v>0.92175540994438621</v>
      </c>
    </row>
    <row r="107" spans="1:41" x14ac:dyDescent="0.3">
      <c r="A107" t="s">
        <v>137</v>
      </c>
      <c r="B107">
        <v>700</v>
      </c>
      <c r="Z107" t="s">
        <v>140</v>
      </c>
      <c r="AA107">
        <v>700</v>
      </c>
      <c r="AB107" t="s">
        <v>109</v>
      </c>
      <c r="AC107">
        <v>1600000</v>
      </c>
      <c r="AD107">
        <v>2820000</v>
      </c>
      <c r="AE107">
        <v>858</v>
      </c>
      <c r="AF107">
        <v>1420</v>
      </c>
      <c r="AH107" t="s">
        <v>140</v>
      </c>
      <c r="AI107">
        <v>800</v>
      </c>
      <c r="AJ107">
        <v>4220000</v>
      </c>
      <c r="AK107">
        <v>6380000</v>
      </c>
      <c r="AL107">
        <v>858</v>
      </c>
      <c r="AM107">
        <v>2520</v>
      </c>
      <c r="AN107" s="6">
        <f t="shared" si="62"/>
        <v>0.37914691943127959</v>
      </c>
      <c r="AO107" s="6">
        <f>AN107/AN103</f>
        <v>0.48363622793596295</v>
      </c>
    </row>
    <row r="109" spans="1:41" x14ac:dyDescent="0.3">
      <c r="A109" t="s">
        <v>87</v>
      </c>
      <c r="B109" t="s">
        <v>61</v>
      </c>
    </row>
    <row r="110" spans="1:41" x14ac:dyDescent="0.3">
      <c r="A110" t="s">
        <v>139</v>
      </c>
      <c r="B110">
        <v>700</v>
      </c>
    </row>
    <row r="111" spans="1:41" x14ac:dyDescent="0.3">
      <c r="A111" t="s">
        <v>139</v>
      </c>
      <c r="B111">
        <v>700</v>
      </c>
    </row>
    <row r="112" spans="1:41" x14ac:dyDescent="0.3">
      <c r="A112" t="s">
        <v>139</v>
      </c>
      <c r="B112">
        <v>700</v>
      </c>
    </row>
    <row r="113" spans="1:2" x14ac:dyDescent="0.3">
      <c r="A113" t="s">
        <v>139</v>
      </c>
      <c r="B113">
        <v>700</v>
      </c>
    </row>
    <row r="114" spans="1:2" x14ac:dyDescent="0.3">
      <c r="A114" t="s">
        <v>139</v>
      </c>
      <c r="B114">
        <v>700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Antibodies</vt:lpstr>
      <vt:lpstr>SCFA Cytotoxicity</vt:lpstr>
      <vt:lpstr>Media Glucose Concentrations</vt:lpstr>
      <vt:lpstr>SCFA Media pH</vt:lpstr>
      <vt:lpstr>PCC Activity Assays</vt:lpstr>
      <vt:lpstr>HDAC Assays</vt:lpstr>
      <vt:lpstr>Flourometric HAT Assays</vt:lpstr>
      <vt:lpstr>p300 autoacylation</vt:lpstr>
      <vt:lpstr>SAHA A485 Westerns</vt:lpstr>
      <vt:lpstr>p300 Transfection Westerns</vt:lpstr>
      <vt:lpstr>Western HAT Assays</vt:lpstr>
      <vt:lpstr>Radioactive HAT Assays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Sydney Thomas</dc:creator>
  <cp:lastModifiedBy>SYDNEY P THOMAS</cp:lastModifiedBy>
  <dcterms:created xsi:type="dcterms:W3CDTF">2021-06-28T22:02:00Z</dcterms:created>
  <dcterms:modified xsi:type="dcterms:W3CDTF">2021-07-12T17:19:11Z</dcterms:modified>
</cp:coreProperties>
</file>