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vacic\Documents\Manuscripts\PlbF\eLife\"/>
    </mc:Choice>
  </mc:AlternateContent>
  <bookViews>
    <workbookView xWindow="0" yWindow="0" windowWidth="22110" windowHeight="9402"/>
  </bookViews>
  <sheets>
    <sheet name="Figure 1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H31" i="1" s="1"/>
  <c r="F31" i="1"/>
  <c r="J31" i="1" s="1"/>
  <c r="K31" i="1" s="1"/>
  <c r="L31" i="1" s="1"/>
  <c r="J30" i="1"/>
  <c r="K30" i="1" s="1"/>
  <c r="L30" i="1" s="1"/>
  <c r="G30" i="1"/>
  <c r="H30" i="1" s="1"/>
  <c r="F30" i="1"/>
  <c r="G29" i="1"/>
  <c r="H29" i="1" s="1"/>
  <c r="F29" i="1"/>
  <c r="G25" i="1"/>
  <c r="H25" i="1" s="1"/>
  <c r="F25" i="1"/>
  <c r="J25" i="1" s="1"/>
  <c r="K25" i="1" s="1"/>
  <c r="L25" i="1" s="1"/>
  <c r="J24" i="1"/>
  <c r="K24" i="1" s="1"/>
  <c r="L24" i="1" s="1"/>
  <c r="G24" i="1"/>
  <c r="H24" i="1" s="1"/>
  <c r="F24" i="1"/>
  <c r="Q23" i="1"/>
  <c r="J23" i="1"/>
  <c r="K23" i="1" s="1"/>
  <c r="L23" i="1" s="1"/>
  <c r="H23" i="1"/>
  <c r="P26" i="1" s="1"/>
  <c r="G23" i="1"/>
  <c r="F23" i="1"/>
  <c r="G22" i="1"/>
  <c r="H22" i="1" s="1"/>
  <c r="O26" i="1" s="1"/>
  <c r="F22" i="1"/>
  <c r="J22" i="1" s="1"/>
  <c r="K22" i="1" s="1"/>
  <c r="L22" i="1" s="1"/>
  <c r="G21" i="1"/>
  <c r="H21" i="1" s="1"/>
  <c r="P27" i="1" s="1"/>
  <c r="F21" i="1"/>
  <c r="J21" i="1" s="1"/>
  <c r="K21" i="1" s="1"/>
  <c r="L21" i="1" s="1"/>
  <c r="G20" i="1"/>
  <c r="F20" i="1"/>
  <c r="J20" i="1" s="1"/>
  <c r="K20" i="1" s="1"/>
  <c r="L20" i="1" s="1"/>
  <c r="J19" i="1"/>
  <c r="K19" i="1" s="1"/>
  <c r="L19" i="1" s="1"/>
  <c r="H19" i="1"/>
  <c r="P25" i="1" s="1"/>
  <c r="G19" i="1"/>
  <c r="F19" i="1"/>
  <c r="G18" i="1"/>
  <c r="H18" i="1" s="1"/>
  <c r="O25" i="1" s="1"/>
  <c r="F18" i="1"/>
  <c r="J18" i="1" s="1"/>
  <c r="K18" i="1" s="1"/>
  <c r="L18" i="1" s="1"/>
  <c r="G14" i="1"/>
  <c r="H14" i="1" s="1"/>
  <c r="F14" i="1"/>
  <c r="G13" i="1"/>
  <c r="H13" i="1" s="1"/>
  <c r="F13" i="1"/>
  <c r="G12" i="1"/>
  <c r="H12" i="1" s="1"/>
  <c r="F12" i="1"/>
  <c r="G11" i="1"/>
  <c r="F11" i="1"/>
  <c r="H11" i="1" s="1"/>
  <c r="G10" i="1"/>
  <c r="H10" i="1" s="1"/>
  <c r="F10" i="1"/>
  <c r="H9" i="1"/>
  <c r="G9" i="1"/>
  <c r="F9" i="1"/>
  <c r="G8" i="1"/>
  <c r="H8" i="1" s="1"/>
  <c r="F8" i="1"/>
  <c r="G7" i="1"/>
  <c r="H7" i="1" s="1"/>
  <c r="F7" i="1"/>
  <c r="J29" i="1" s="1"/>
  <c r="K29" i="1" s="1"/>
  <c r="L29" i="1" s="1"/>
  <c r="H20" i="1" l="1"/>
  <c r="O27" i="1" s="1"/>
</calcChain>
</file>

<file path=xl/sharedStrings.xml><?xml version="1.0" encoding="utf-8"?>
<sst xmlns="http://schemas.openxmlformats.org/spreadsheetml/2006/main" count="49" uniqueCount="24">
  <si>
    <t>pNPC</t>
  </si>
  <si>
    <t>average</t>
  </si>
  <si>
    <t>st.dev.</t>
  </si>
  <si>
    <t>% st.dev</t>
  </si>
  <si>
    <t>0 sec</t>
  </si>
  <si>
    <t>EV</t>
  </si>
  <si>
    <t>Sol</t>
  </si>
  <si>
    <t>Mem</t>
  </si>
  <si>
    <t>PlbF</t>
  </si>
  <si>
    <t>PlbF H6</t>
  </si>
  <si>
    <t>buffer</t>
  </si>
  <si>
    <t>PlbF total cells</t>
  </si>
  <si>
    <t>45 sec</t>
  </si>
  <si>
    <t>DOD410(45-0sec)</t>
  </si>
  <si>
    <t>DOD - Buffer</t>
  </si>
  <si>
    <t>DOD/min</t>
  </si>
  <si>
    <t>DOD410nm</t>
  </si>
  <si>
    <t>Soluble</t>
  </si>
  <si>
    <t>Membrane</t>
  </si>
  <si>
    <t>PlbFH6</t>
  </si>
  <si>
    <t>St. Dev</t>
  </si>
  <si>
    <t>900 sec</t>
  </si>
  <si>
    <t>DOD410(900-0sec)</t>
  </si>
  <si>
    <t>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</si>
</sst>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4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164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1330868761554"/>
          <c:y val="5.6962025316455694E-2"/>
          <c:w val="0.81330868761552677"/>
          <c:h val="0.7246835443037974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'Figure 1a'!$P$20</c:f>
              <c:strCache>
                <c:ptCount val="1"/>
                <c:pt idx="0">
                  <c:v>Membrane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'Figure 1a'!$P$25:$P$26</c:f>
                <c:numCache>
                  <c:formatCode>General</c:formatCode>
                  <c:ptCount val="2"/>
                  <c:pt idx="0">
                    <c:v>8.5830330994216447E-5</c:v>
                  </c:pt>
                  <c:pt idx="1">
                    <c:v>0.12526737892710466</c:v>
                  </c:pt>
                </c:numCache>
              </c:numRef>
            </c:plus>
            <c:minus>
              <c:numRef>
                <c:f>'Figure 1a'!$P$25:$P$26</c:f>
                <c:numCache>
                  <c:formatCode>General</c:formatCode>
                  <c:ptCount val="2"/>
                  <c:pt idx="0">
                    <c:v>8.5830330994216447E-5</c:v>
                  </c:pt>
                  <c:pt idx="1">
                    <c:v>0.12526737892710466</c:v>
                  </c:pt>
                </c:numCache>
              </c:numRef>
            </c:minus>
          </c:errBars>
          <c:cat>
            <c:strRef>
              <c:f>'Figure 1a'!$N$21:$N$22</c:f>
              <c:strCache>
                <c:ptCount val="2"/>
                <c:pt idx="0">
                  <c:v>EV</c:v>
                </c:pt>
                <c:pt idx="1">
                  <c:v>PlbFH6</c:v>
                </c:pt>
              </c:strCache>
            </c:strRef>
          </c:cat>
          <c:val>
            <c:numRef>
              <c:f>'Figure 1a'!$P$21:$P$22</c:f>
              <c:numCache>
                <c:formatCode>0.000</c:formatCode>
                <c:ptCount val="2"/>
                <c:pt idx="0">
                  <c:v>2.8000000000000001E-2</c:v>
                </c:pt>
                <c:pt idx="1">
                  <c:v>1.405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A-478E-ACC8-1290EBA8D24B}"/>
            </c:ext>
          </c:extLst>
        </c:ser>
        <c:ser>
          <c:idx val="2"/>
          <c:order val="1"/>
          <c:tx>
            <c:strRef>
              <c:f>'Figure 1a'!$O$20</c:f>
              <c:strCache>
                <c:ptCount val="1"/>
                <c:pt idx="0">
                  <c:v>Soluble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'Figure 1a'!$O$25:$O$26</c:f>
                <c:numCache>
                  <c:formatCode>General</c:formatCode>
                  <c:ptCount val="2"/>
                  <c:pt idx="0">
                    <c:v>3.8577231725671026E-4</c:v>
                  </c:pt>
                  <c:pt idx="1">
                    <c:v>9.9783419091190421E-3</c:v>
                  </c:pt>
                </c:numCache>
              </c:numRef>
            </c:plus>
            <c:minus>
              <c:numRef>
                <c:f>'Figure 1a'!$O$25:$O$26</c:f>
                <c:numCache>
                  <c:formatCode>General</c:formatCode>
                  <c:ptCount val="2"/>
                  <c:pt idx="0">
                    <c:v>3.8577231725671026E-4</c:v>
                  </c:pt>
                  <c:pt idx="1">
                    <c:v>9.9783419091190421E-3</c:v>
                  </c:pt>
                </c:numCache>
              </c:numRef>
            </c:minus>
          </c:errBars>
          <c:cat>
            <c:strRef>
              <c:f>'Figure 1a'!$N$21:$N$22</c:f>
              <c:strCache>
                <c:ptCount val="2"/>
                <c:pt idx="0">
                  <c:v>EV</c:v>
                </c:pt>
                <c:pt idx="1">
                  <c:v>PlbFH6</c:v>
                </c:pt>
              </c:strCache>
            </c:strRef>
          </c:cat>
          <c:val>
            <c:numRef>
              <c:f>'Figure 1a'!$O$21:$O$22</c:f>
              <c:numCache>
                <c:formatCode>0.000</c:formatCode>
                <c:ptCount val="2"/>
                <c:pt idx="0">
                  <c:v>0.03</c:v>
                </c:pt>
                <c:pt idx="1">
                  <c:v>0.69099999999999995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BA-478E-ACC8-1290EBA8D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0"/>
        <c:axId val="245467392"/>
        <c:axId val="245469184"/>
      </c:barChart>
      <c:catAx>
        <c:axId val="2454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de-DE"/>
          </a:p>
        </c:txPr>
        <c:crossAx val="24546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469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de-DE" sz="1400"/>
                  <a:t>Esterase activity / </a:t>
                </a:r>
                <a:r>
                  <a:rPr lang="de-DE" sz="1400">
                    <a:latin typeface="Symbol" pitchFamily="18" charset="2"/>
                  </a:rPr>
                  <a:t>DA</a:t>
                </a:r>
                <a:r>
                  <a:rPr lang="de-DE" sz="1400" baseline="-25000"/>
                  <a:t>410nm</a:t>
                </a:r>
              </a:p>
            </c:rich>
          </c:tx>
          <c:layout>
            <c:manualLayout>
              <c:xMode val="edge"/>
              <c:yMode val="edge"/>
              <c:x val="1.9716574245224893E-2"/>
              <c:y val="7.27851423635336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45467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35081071828707"/>
          <c:y val="0.11192430161392368"/>
          <c:w val="0.1788629009174223"/>
          <c:h val="0.14859231203694476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30</xdr:row>
      <xdr:rowOff>71437</xdr:rowOff>
    </xdr:from>
    <xdr:to>
      <xdr:col>22</xdr:col>
      <xdr:colOff>257176</xdr:colOff>
      <xdr:row>48</xdr:row>
      <xdr:rowOff>150018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vacic/Documents/Manuscripts/PlbF/last%20version/PlbF%20manuscri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 curves WT deltaPlaF"/>
      <sheetName val="PlbF infection"/>
      <sheetName val="growth curves EV pPlaF"/>
      <sheetName val="PlbF PA01"/>
      <sheetName val="PlbF suc grad"/>
      <sheetName val="EV suc grad"/>
      <sheetName val="TAG activity"/>
      <sheetName val="pNP X"/>
      <sheetName val="PL &amp; LysoPL"/>
      <sheetName val="GF PlaF "/>
      <sheetName val="fractionation"/>
      <sheetName val="Q-TOF-GC"/>
      <sheetName val="PL lysoPL activities"/>
      <sheetName val="lipidomics "/>
      <sheetName val="Final Zusammenfassung"/>
      <sheetName val="deltaTM"/>
      <sheetName val="Fatty acid inhibition"/>
      <sheetName val="Zusammenfassung C10"/>
      <sheetName val="Zusammenfassung C12"/>
      <sheetName val="PLA activities fluorescence sub"/>
      <sheetName val="dimerisation OG 3x"/>
      <sheetName val="MST PlaF-DDM"/>
      <sheetName val="dimerisierung OG MST"/>
      <sheetName val="dimerisation"/>
      <sheetName val="Swimming WT vs deltaplaF"/>
      <sheetName val="ExTM helix"/>
      <sheetName val="96-Well-LB (16-48h)"/>
      <sheetName val="Fig S4 calculation"/>
      <sheetName val="ligand interactions"/>
    </sheetNames>
    <sheetDataSet>
      <sheetData sheetId="0"/>
      <sheetData sheetId="1"/>
      <sheetData sheetId="2"/>
      <sheetData sheetId="3">
        <row r="20">
          <cell r="O20" t="str">
            <v>Soluble</v>
          </cell>
          <cell r="P20" t="str">
            <v>Membrane</v>
          </cell>
        </row>
        <row r="21">
          <cell r="N21" t="str">
            <v>EV</v>
          </cell>
          <cell r="O21">
            <v>0.03</v>
          </cell>
          <cell r="P21">
            <v>2.8000000000000001E-2</v>
          </cell>
        </row>
        <row r="22">
          <cell r="N22" t="str">
            <v>PlbFH6</v>
          </cell>
          <cell r="O22">
            <v>0.69099999999999995</v>
          </cell>
          <cell r="P22">
            <v>1.405</v>
          </cell>
        </row>
        <row r="25">
          <cell r="O25">
            <v>3.8577231725671026E-4</v>
          </cell>
          <cell r="P25">
            <v>8.5830330994216447E-5</v>
          </cell>
        </row>
        <row r="26">
          <cell r="O26">
            <v>9.9783419091190421E-3</v>
          </cell>
          <cell r="P26">
            <v>0.12526737892710466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36"/>
  <sheetViews>
    <sheetView tabSelected="1" topLeftCell="A10" zoomScale="80" zoomScaleNormal="80" workbookViewId="0">
      <selection activeCell="I40" sqref="I40"/>
    </sheetView>
  </sheetViews>
  <sheetFormatPr baseColWidth="10" defaultRowHeight="12.3" x14ac:dyDescent="0.4"/>
  <cols>
    <col min="1" max="9" width="9.109375" customWidth="1"/>
    <col min="10" max="10" width="18.109375" bestFit="1" customWidth="1"/>
    <col min="11" max="11" width="12.38671875" bestFit="1" customWidth="1"/>
    <col min="12" max="12" width="8.5" bestFit="1" customWidth="1"/>
    <col min="13" max="15" width="9.109375" customWidth="1"/>
    <col min="16" max="16" width="12.38671875" bestFit="1" customWidth="1"/>
    <col min="17" max="271" width="9.109375" customWidth="1"/>
    <col min="272" max="272" width="12.38671875" bestFit="1" customWidth="1"/>
    <col min="273" max="527" width="9.109375" customWidth="1"/>
    <col min="528" max="528" width="12.38671875" bestFit="1" customWidth="1"/>
    <col min="529" max="783" width="9.109375" customWidth="1"/>
    <col min="784" max="784" width="12.38671875" bestFit="1" customWidth="1"/>
    <col min="785" max="1039" width="9.109375" customWidth="1"/>
    <col min="1040" max="1040" width="12.38671875" bestFit="1" customWidth="1"/>
    <col min="1041" max="1295" width="9.109375" customWidth="1"/>
    <col min="1296" max="1296" width="12.38671875" bestFit="1" customWidth="1"/>
    <col min="1297" max="1551" width="9.109375" customWidth="1"/>
    <col min="1552" max="1552" width="12.38671875" bestFit="1" customWidth="1"/>
    <col min="1553" max="1807" width="9.109375" customWidth="1"/>
    <col min="1808" max="1808" width="12.38671875" bestFit="1" customWidth="1"/>
    <col min="1809" max="2063" width="9.109375" customWidth="1"/>
    <col min="2064" max="2064" width="12.38671875" bestFit="1" customWidth="1"/>
    <col min="2065" max="2319" width="9.109375" customWidth="1"/>
    <col min="2320" max="2320" width="12.38671875" bestFit="1" customWidth="1"/>
    <col min="2321" max="2575" width="9.109375" customWidth="1"/>
    <col min="2576" max="2576" width="12.38671875" bestFit="1" customWidth="1"/>
    <col min="2577" max="2831" width="9.109375" customWidth="1"/>
    <col min="2832" max="2832" width="12.38671875" bestFit="1" customWidth="1"/>
    <col min="2833" max="3087" width="9.109375" customWidth="1"/>
    <col min="3088" max="3088" width="12.38671875" bestFit="1" customWidth="1"/>
    <col min="3089" max="3343" width="9.109375" customWidth="1"/>
    <col min="3344" max="3344" width="12.38671875" bestFit="1" customWidth="1"/>
    <col min="3345" max="3599" width="9.109375" customWidth="1"/>
    <col min="3600" max="3600" width="12.38671875" bestFit="1" customWidth="1"/>
    <col min="3601" max="3855" width="9.109375" customWidth="1"/>
    <col min="3856" max="3856" width="12.38671875" bestFit="1" customWidth="1"/>
    <col min="3857" max="4111" width="9.109375" customWidth="1"/>
    <col min="4112" max="4112" width="12.38671875" bestFit="1" customWidth="1"/>
    <col min="4113" max="4367" width="9.109375" customWidth="1"/>
    <col min="4368" max="4368" width="12.38671875" bestFit="1" customWidth="1"/>
    <col min="4369" max="4623" width="9.109375" customWidth="1"/>
    <col min="4624" max="4624" width="12.38671875" bestFit="1" customWidth="1"/>
    <col min="4625" max="4879" width="9.109375" customWidth="1"/>
    <col min="4880" max="4880" width="12.38671875" bestFit="1" customWidth="1"/>
    <col min="4881" max="5135" width="9.109375" customWidth="1"/>
    <col min="5136" max="5136" width="12.38671875" bestFit="1" customWidth="1"/>
    <col min="5137" max="5391" width="9.109375" customWidth="1"/>
    <col min="5392" max="5392" width="12.38671875" bestFit="1" customWidth="1"/>
    <col min="5393" max="5647" width="9.109375" customWidth="1"/>
    <col min="5648" max="5648" width="12.38671875" bestFit="1" customWidth="1"/>
    <col min="5649" max="5903" width="9.109375" customWidth="1"/>
    <col min="5904" max="5904" width="12.38671875" bestFit="1" customWidth="1"/>
    <col min="5905" max="6159" width="9.109375" customWidth="1"/>
    <col min="6160" max="6160" width="12.38671875" bestFit="1" customWidth="1"/>
    <col min="6161" max="6415" width="9.109375" customWidth="1"/>
    <col min="6416" max="6416" width="12.38671875" bestFit="1" customWidth="1"/>
    <col min="6417" max="6671" width="9.109375" customWidth="1"/>
    <col min="6672" max="6672" width="12.38671875" bestFit="1" customWidth="1"/>
    <col min="6673" max="6927" width="9.109375" customWidth="1"/>
    <col min="6928" max="6928" width="12.38671875" bestFit="1" customWidth="1"/>
    <col min="6929" max="7183" width="9.109375" customWidth="1"/>
    <col min="7184" max="7184" width="12.38671875" bestFit="1" customWidth="1"/>
    <col min="7185" max="7439" width="9.109375" customWidth="1"/>
    <col min="7440" max="7440" width="12.38671875" bestFit="1" customWidth="1"/>
    <col min="7441" max="7695" width="9.109375" customWidth="1"/>
    <col min="7696" max="7696" width="12.38671875" bestFit="1" customWidth="1"/>
    <col min="7697" max="7951" width="9.109375" customWidth="1"/>
    <col min="7952" max="7952" width="12.38671875" bestFit="1" customWidth="1"/>
    <col min="7953" max="8207" width="9.109375" customWidth="1"/>
    <col min="8208" max="8208" width="12.38671875" bestFit="1" customWidth="1"/>
    <col min="8209" max="8463" width="9.109375" customWidth="1"/>
    <col min="8464" max="8464" width="12.38671875" bestFit="1" customWidth="1"/>
    <col min="8465" max="8719" width="9.109375" customWidth="1"/>
    <col min="8720" max="8720" width="12.38671875" bestFit="1" customWidth="1"/>
    <col min="8721" max="8975" width="9.109375" customWidth="1"/>
    <col min="8976" max="8976" width="12.38671875" bestFit="1" customWidth="1"/>
    <col min="8977" max="9231" width="9.109375" customWidth="1"/>
    <col min="9232" max="9232" width="12.38671875" bestFit="1" customWidth="1"/>
    <col min="9233" max="9487" width="9.109375" customWidth="1"/>
    <col min="9488" max="9488" width="12.38671875" bestFit="1" customWidth="1"/>
    <col min="9489" max="9743" width="9.109375" customWidth="1"/>
    <col min="9744" max="9744" width="12.38671875" bestFit="1" customWidth="1"/>
    <col min="9745" max="9999" width="9.109375" customWidth="1"/>
    <col min="10000" max="10000" width="12.38671875" bestFit="1" customWidth="1"/>
    <col min="10001" max="10255" width="9.109375" customWidth="1"/>
    <col min="10256" max="10256" width="12.38671875" bestFit="1" customWidth="1"/>
    <col min="10257" max="10511" width="9.109375" customWidth="1"/>
    <col min="10512" max="10512" width="12.38671875" bestFit="1" customWidth="1"/>
    <col min="10513" max="10767" width="9.109375" customWidth="1"/>
    <col min="10768" max="10768" width="12.38671875" bestFit="1" customWidth="1"/>
    <col min="10769" max="11023" width="9.109375" customWidth="1"/>
    <col min="11024" max="11024" width="12.38671875" bestFit="1" customWidth="1"/>
    <col min="11025" max="11279" width="9.109375" customWidth="1"/>
    <col min="11280" max="11280" width="12.38671875" bestFit="1" customWidth="1"/>
    <col min="11281" max="11535" width="9.109375" customWidth="1"/>
    <col min="11536" max="11536" width="12.38671875" bestFit="1" customWidth="1"/>
    <col min="11537" max="11791" width="9.109375" customWidth="1"/>
    <col min="11792" max="11792" width="12.38671875" bestFit="1" customWidth="1"/>
    <col min="11793" max="12047" width="9.109375" customWidth="1"/>
    <col min="12048" max="12048" width="12.38671875" bestFit="1" customWidth="1"/>
    <col min="12049" max="12303" width="9.109375" customWidth="1"/>
    <col min="12304" max="12304" width="12.38671875" bestFit="1" customWidth="1"/>
    <col min="12305" max="12559" width="9.109375" customWidth="1"/>
    <col min="12560" max="12560" width="12.38671875" bestFit="1" customWidth="1"/>
    <col min="12561" max="12815" width="9.109375" customWidth="1"/>
    <col min="12816" max="12816" width="12.38671875" bestFit="1" customWidth="1"/>
    <col min="12817" max="13071" width="9.109375" customWidth="1"/>
    <col min="13072" max="13072" width="12.38671875" bestFit="1" customWidth="1"/>
    <col min="13073" max="13327" width="9.109375" customWidth="1"/>
    <col min="13328" max="13328" width="12.38671875" bestFit="1" customWidth="1"/>
    <col min="13329" max="13583" width="9.109375" customWidth="1"/>
    <col min="13584" max="13584" width="12.38671875" bestFit="1" customWidth="1"/>
    <col min="13585" max="13839" width="9.109375" customWidth="1"/>
    <col min="13840" max="13840" width="12.38671875" bestFit="1" customWidth="1"/>
    <col min="13841" max="14095" width="9.109375" customWidth="1"/>
    <col min="14096" max="14096" width="12.38671875" bestFit="1" customWidth="1"/>
    <col min="14097" max="14351" width="9.109375" customWidth="1"/>
    <col min="14352" max="14352" width="12.38671875" bestFit="1" customWidth="1"/>
    <col min="14353" max="14607" width="9.109375" customWidth="1"/>
    <col min="14608" max="14608" width="12.38671875" bestFit="1" customWidth="1"/>
    <col min="14609" max="14863" width="9.109375" customWidth="1"/>
    <col min="14864" max="14864" width="12.38671875" bestFit="1" customWidth="1"/>
    <col min="14865" max="15119" width="9.109375" customWidth="1"/>
    <col min="15120" max="15120" width="12.38671875" bestFit="1" customWidth="1"/>
    <col min="15121" max="15375" width="9.109375" customWidth="1"/>
    <col min="15376" max="15376" width="12.38671875" bestFit="1" customWidth="1"/>
    <col min="15377" max="15631" width="9.109375" customWidth="1"/>
    <col min="15632" max="15632" width="12.38671875" bestFit="1" customWidth="1"/>
    <col min="15633" max="15887" width="9.109375" customWidth="1"/>
    <col min="15888" max="15888" width="12.38671875" bestFit="1" customWidth="1"/>
    <col min="15889" max="16143" width="9.109375" customWidth="1"/>
    <col min="16144" max="16144" width="12.38671875" bestFit="1" customWidth="1"/>
    <col min="16145" max="16384" width="9.109375" customWidth="1"/>
  </cols>
  <sheetData>
    <row r="4" spans="1:8" x14ac:dyDescent="0.4">
      <c r="B4" s="1" t="s">
        <v>0</v>
      </c>
      <c r="C4">
        <v>4</v>
      </c>
      <c r="D4">
        <v>5</v>
      </c>
      <c r="E4">
        <v>6</v>
      </c>
      <c r="F4" t="s">
        <v>1</v>
      </c>
      <c r="G4" t="s">
        <v>2</v>
      </c>
      <c r="H4" t="s">
        <v>3</v>
      </c>
    </row>
    <row r="6" spans="1:8" x14ac:dyDescent="0.4">
      <c r="C6" s="2" t="s">
        <v>4</v>
      </c>
      <c r="D6" s="2"/>
      <c r="E6" s="2"/>
    </row>
    <row r="7" spans="1:8" x14ac:dyDescent="0.4">
      <c r="A7" s="2" t="s">
        <v>5</v>
      </c>
      <c r="B7" t="s">
        <v>6</v>
      </c>
      <c r="C7">
        <v>1.036</v>
      </c>
      <c r="D7">
        <v>1.0089999999999999</v>
      </c>
      <c r="E7">
        <v>1.0209999999999999</v>
      </c>
      <c r="F7">
        <f t="shared" ref="F7:F14" si="0">AVERAGE(C7:E7)</f>
        <v>1.022</v>
      </c>
      <c r="G7">
        <f t="shared" ref="G7:G14" si="1">STDEV(C7:E7)</f>
        <v>1.3527749258468754E-2</v>
      </c>
      <c r="H7">
        <f t="shared" ref="H7:H14" si="2">G7/F7*100</f>
        <v>1.3236545262689583</v>
      </c>
    </row>
    <row r="8" spans="1:8" x14ac:dyDescent="0.4">
      <c r="A8" s="2"/>
      <c r="B8" t="s">
        <v>7</v>
      </c>
      <c r="C8">
        <v>1.024</v>
      </c>
      <c r="D8">
        <v>1.018</v>
      </c>
      <c r="E8">
        <v>1.0209999999999999</v>
      </c>
      <c r="F8">
        <f t="shared" si="0"/>
        <v>1.0209999999999999</v>
      </c>
      <c r="G8">
        <f t="shared" si="1"/>
        <v>3.0000000000000027E-3</v>
      </c>
      <c r="H8">
        <f t="shared" si="2"/>
        <v>0.29382957884427063</v>
      </c>
    </row>
    <row r="9" spans="1:8" x14ac:dyDescent="0.4">
      <c r="A9" s="2" t="s">
        <v>8</v>
      </c>
      <c r="B9" t="s">
        <v>6</v>
      </c>
      <c r="C9">
        <v>1.02</v>
      </c>
      <c r="D9">
        <v>1.006</v>
      </c>
      <c r="E9">
        <v>1.0149999999999999</v>
      </c>
      <c r="F9">
        <f t="shared" si="0"/>
        <v>1.0136666666666665</v>
      </c>
      <c r="G9">
        <f t="shared" si="1"/>
        <v>7.0945988845975833E-3</v>
      </c>
      <c r="H9">
        <f t="shared" si="2"/>
        <v>0.69989466142034695</v>
      </c>
    </row>
    <row r="10" spans="1:8" x14ac:dyDescent="0.4">
      <c r="A10" s="2"/>
      <c r="B10" t="s">
        <v>7</v>
      </c>
      <c r="C10">
        <v>2.3199999999999998</v>
      </c>
      <c r="D10">
        <v>2.286</v>
      </c>
      <c r="E10">
        <v>2.5139999999999998</v>
      </c>
      <c r="F10">
        <f t="shared" si="0"/>
        <v>2.3733333333333331</v>
      </c>
      <c r="G10">
        <f t="shared" si="1"/>
        <v>0.12300135500608646</v>
      </c>
      <c r="H10">
        <f t="shared" si="2"/>
        <v>5.1826413626160033</v>
      </c>
    </row>
    <row r="11" spans="1:8" x14ac:dyDescent="0.4">
      <c r="A11" s="2" t="s">
        <v>9</v>
      </c>
      <c r="B11" t="s">
        <v>6</v>
      </c>
      <c r="C11">
        <v>1.4770000000000001</v>
      </c>
      <c r="D11">
        <v>1.502</v>
      </c>
      <c r="E11">
        <v>1.4870000000000001</v>
      </c>
      <c r="F11">
        <f t="shared" si="0"/>
        <v>1.4886666666666668</v>
      </c>
      <c r="G11">
        <f t="shared" si="1"/>
        <v>1.2583057392117868E-2</v>
      </c>
      <c r="H11">
        <f t="shared" si="2"/>
        <v>0.84525687810912664</v>
      </c>
    </row>
    <row r="12" spans="1:8" x14ac:dyDescent="0.4">
      <c r="A12" s="2"/>
      <c r="B12" t="s">
        <v>7</v>
      </c>
      <c r="C12">
        <v>1.7649999999999999</v>
      </c>
      <c r="D12">
        <v>2.0219999999999998</v>
      </c>
      <c r="E12">
        <v>2.2679999999999998</v>
      </c>
      <c r="F12">
        <f t="shared" si="0"/>
        <v>2.0183333333333331</v>
      </c>
      <c r="G12">
        <f t="shared" si="1"/>
        <v>0.25152004558947844</v>
      </c>
      <c r="H12">
        <f t="shared" si="2"/>
        <v>12.46176939336805</v>
      </c>
    </row>
    <row r="13" spans="1:8" x14ac:dyDescent="0.4">
      <c r="B13" t="s">
        <v>10</v>
      </c>
      <c r="C13">
        <v>0.97499999999999998</v>
      </c>
      <c r="D13">
        <v>0.97299999999999998</v>
      </c>
      <c r="E13">
        <v>0.97099999999999997</v>
      </c>
      <c r="F13">
        <f t="shared" si="0"/>
        <v>0.97299999999999998</v>
      </c>
      <c r="G13">
        <f t="shared" si="1"/>
        <v>2.0000000000000018E-3</v>
      </c>
      <c r="H13">
        <f t="shared" si="2"/>
        <v>0.20554984583761579</v>
      </c>
    </row>
    <row r="14" spans="1:8" x14ac:dyDescent="0.4">
      <c r="A14" s="2" t="s">
        <v>11</v>
      </c>
      <c r="B14" s="2"/>
      <c r="C14">
        <v>1.8180000000000001</v>
      </c>
      <c r="D14">
        <v>2.1760000000000002</v>
      </c>
      <c r="E14">
        <v>2.004</v>
      </c>
      <c r="F14">
        <f t="shared" si="0"/>
        <v>1.9993333333333334</v>
      </c>
      <c r="G14">
        <f t="shared" si="1"/>
        <v>0.17904561802326621</v>
      </c>
      <c r="H14">
        <f t="shared" si="2"/>
        <v>8.9552659898265858</v>
      </c>
    </row>
    <row r="16" spans="1:8" ht="12.6" thickBot="1" x14ac:dyDescent="0.45"/>
    <row r="17" spans="1:17" x14ac:dyDescent="0.4">
      <c r="A17" s="3"/>
      <c r="B17" s="4"/>
      <c r="C17" s="5" t="s">
        <v>12</v>
      </c>
      <c r="D17" s="5"/>
      <c r="E17" s="5"/>
      <c r="F17" s="4"/>
      <c r="G17" s="4"/>
      <c r="H17" s="4"/>
      <c r="I17" s="4"/>
      <c r="J17" s="6" t="s">
        <v>13</v>
      </c>
      <c r="K17" s="6" t="s">
        <v>14</v>
      </c>
      <c r="L17" s="7" t="s">
        <v>15</v>
      </c>
      <c r="M17" s="8"/>
      <c r="N17" s="8"/>
      <c r="O17" s="8"/>
      <c r="P17" s="8"/>
      <c r="Q17" s="8"/>
    </row>
    <row r="18" spans="1:17" x14ac:dyDescent="0.4">
      <c r="A18" s="2" t="s">
        <v>5</v>
      </c>
      <c r="B18" t="s">
        <v>6</v>
      </c>
      <c r="C18" s="8">
        <v>1.0649999999999999</v>
      </c>
      <c r="D18" s="8">
        <v>1.038</v>
      </c>
      <c r="E18" s="8">
        <v>1.0529999999999999</v>
      </c>
      <c r="F18" s="8">
        <f t="shared" ref="F18:F25" si="3">AVERAGE(C18:E18)</f>
        <v>1.0519999999999998</v>
      </c>
      <c r="G18" s="8">
        <f t="shared" ref="G18:G25" si="4">STDEV(C18:E18)</f>
        <v>1.3527749258468637E-2</v>
      </c>
      <c r="H18" s="8">
        <f t="shared" ref="H18:H25" si="5">G18/F18*100</f>
        <v>1.2859077241890342</v>
      </c>
      <c r="I18" s="8"/>
      <c r="J18" s="9">
        <f t="shared" ref="J18:J25" si="6">F18-F7</f>
        <v>2.9999999999999805E-2</v>
      </c>
      <c r="K18" s="10">
        <f t="shared" ref="K18:K25" si="7">J18-$J$24</f>
        <v>3.3666666666666512E-2</v>
      </c>
      <c r="L18" s="11">
        <f t="shared" ref="L18:L25" si="8">K18/(45/60)</f>
        <v>4.488888888888868E-2</v>
      </c>
      <c r="M18" s="8"/>
      <c r="N18" s="8"/>
      <c r="O18" s="8"/>
      <c r="P18" s="8"/>
      <c r="Q18" s="8"/>
    </row>
    <row r="19" spans="1:17" x14ac:dyDescent="0.4">
      <c r="A19" s="2"/>
      <c r="B19" t="s">
        <v>7</v>
      </c>
      <c r="C19" s="8">
        <v>1.05</v>
      </c>
      <c r="D19" s="8">
        <v>1.0449999999999999</v>
      </c>
      <c r="E19" s="8">
        <v>1.0509999999999999</v>
      </c>
      <c r="F19" s="8">
        <f t="shared" si="3"/>
        <v>1.0486666666666666</v>
      </c>
      <c r="G19" s="8">
        <f t="shared" si="4"/>
        <v>3.2145502536643444E-3</v>
      </c>
      <c r="H19" s="8">
        <f t="shared" si="5"/>
        <v>0.30653689640791587</v>
      </c>
      <c r="I19" s="8"/>
      <c r="J19" s="9">
        <f t="shared" si="6"/>
        <v>2.7666666666666728E-2</v>
      </c>
      <c r="K19" s="10">
        <f t="shared" si="7"/>
        <v>3.1333333333333435E-2</v>
      </c>
      <c r="L19" s="11">
        <f t="shared" si="8"/>
        <v>4.1777777777777914E-2</v>
      </c>
      <c r="M19" s="8"/>
      <c r="O19" s="12" t="s">
        <v>16</v>
      </c>
      <c r="P19" s="12"/>
    </row>
    <row r="20" spans="1:17" x14ac:dyDescent="0.4">
      <c r="A20" s="2" t="s">
        <v>8</v>
      </c>
      <c r="B20" t="s">
        <v>6</v>
      </c>
      <c r="C20" s="8">
        <v>1.036</v>
      </c>
      <c r="D20" s="8">
        <v>1.022</v>
      </c>
      <c r="E20" s="8">
        <v>1.0329999999999999</v>
      </c>
      <c r="F20" s="8">
        <f t="shared" si="3"/>
        <v>1.0303333333333333</v>
      </c>
      <c r="G20" s="8">
        <f t="shared" si="4"/>
        <v>7.3711147958319808E-3</v>
      </c>
      <c r="H20" s="8">
        <f t="shared" si="5"/>
        <v>0.7154106886928483</v>
      </c>
      <c r="I20" s="8"/>
      <c r="J20" s="9">
        <f t="shared" si="6"/>
        <v>1.6666666666666829E-2</v>
      </c>
      <c r="K20" s="10">
        <f t="shared" si="7"/>
        <v>2.0333333333333536E-2</v>
      </c>
      <c r="L20" s="11">
        <f t="shared" si="8"/>
        <v>2.7111111111111381E-2</v>
      </c>
      <c r="M20" s="8"/>
      <c r="O20" s="8" t="s">
        <v>17</v>
      </c>
      <c r="P20" s="8" t="s">
        <v>18</v>
      </c>
    </row>
    <row r="21" spans="1:17" x14ac:dyDescent="0.4">
      <c r="A21" s="2"/>
      <c r="B21" t="s">
        <v>7</v>
      </c>
      <c r="C21" s="8">
        <v>3.762</v>
      </c>
      <c r="D21" s="8">
        <v>3.8140000000000001</v>
      </c>
      <c r="E21" s="8">
        <v>3.9569999999999999</v>
      </c>
      <c r="F21" s="8">
        <f t="shared" si="3"/>
        <v>3.8443333333333336</v>
      </c>
      <c r="G21" s="8">
        <f t="shared" si="4"/>
        <v>0.10097689504700229</v>
      </c>
      <c r="H21" s="8">
        <f t="shared" si="5"/>
        <v>2.6266425486951084</v>
      </c>
      <c r="I21" s="8"/>
      <c r="J21" s="9">
        <f t="shared" si="6"/>
        <v>1.4710000000000005</v>
      </c>
      <c r="K21" s="10">
        <f t="shared" si="7"/>
        <v>1.4746666666666672</v>
      </c>
      <c r="L21" s="11">
        <f t="shared" si="8"/>
        <v>1.966222222222223</v>
      </c>
      <c r="M21" s="8"/>
      <c r="N21" s="8" t="s">
        <v>5</v>
      </c>
      <c r="O21" s="9">
        <v>0.03</v>
      </c>
      <c r="P21" s="9">
        <v>2.8000000000000001E-2</v>
      </c>
    </row>
    <row r="22" spans="1:17" x14ac:dyDescent="0.4">
      <c r="A22" s="2" t="s">
        <v>9</v>
      </c>
      <c r="B22" t="s">
        <v>6</v>
      </c>
      <c r="C22" s="8">
        <v>2.1709999999999998</v>
      </c>
      <c r="D22" s="8">
        <v>2.2149999999999999</v>
      </c>
      <c r="E22" s="8">
        <v>2.1539999999999999</v>
      </c>
      <c r="F22" s="8">
        <f t="shared" si="3"/>
        <v>2.1799999999999997</v>
      </c>
      <c r="G22" s="8">
        <f t="shared" si="4"/>
        <v>3.1480152477394371E-2</v>
      </c>
      <c r="H22" s="8">
        <f t="shared" si="5"/>
        <v>1.4440436916235952</v>
      </c>
      <c r="I22" s="8"/>
      <c r="J22" s="9">
        <f t="shared" si="6"/>
        <v>0.69133333333333291</v>
      </c>
      <c r="K22" s="10">
        <f t="shared" si="7"/>
        <v>0.69499999999999962</v>
      </c>
      <c r="L22" s="11">
        <f t="shared" si="8"/>
        <v>0.92666666666666619</v>
      </c>
      <c r="M22" s="8"/>
      <c r="N22" s="8" t="s">
        <v>19</v>
      </c>
      <c r="O22" s="9">
        <v>0.69099999999999995</v>
      </c>
      <c r="P22" s="9">
        <v>1.405</v>
      </c>
    </row>
    <row r="23" spans="1:17" x14ac:dyDescent="0.4">
      <c r="A23" s="2"/>
      <c r="B23" t="s">
        <v>7</v>
      </c>
      <c r="C23" s="8">
        <v>3.125</v>
      </c>
      <c r="D23" s="8">
        <v>3.41</v>
      </c>
      <c r="E23" s="8">
        <v>3.7349999999999999</v>
      </c>
      <c r="F23" s="8">
        <f t="shared" si="3"/>
        <v>3.4233333333333333</v>
      </c>
      <c r="G23" s="8">
        <f t="shared" si="4"/>
        <v>0.30521850096829534</v>
      </c>
      <c r="H23" s="8">
        <f t="shared" si="5"/>
        <v>8.9158276816444602</v>
      </c>
      <c r="I23" s="8"/>
      <c r="J23" s="9">
        <f t="shared" si="6"/>
        <v>1.4050000000000002</v>
      </c>
      <c r="K23" s="10">
        <f t="shared" si="7"/>
        <v>1.408666666666667</v>
      </c>
      <c r="L23" s="11">
        <f t="shared" si="8"/>
        <v>1.8782222222222227</v>
      </c>
      <c r="M23" s="8"/>
      <c r="N23" s="8" t="s">
        <v>8</v>
      </c>
      <c r="O23" s="9">
        <v>1.7000000000000001E-2</v>
      </c>
      <c r="P23" s="9">
        <v>1.4710000000000001</v>
      </c>
      <c r="Q23">
        <f>P23/P21</f>
        <v>52.535714285714285</v>
      </c>
    </row>
    <row r="24" spans="1:17" x14ac:dyDescent="0.4">
      <c r="B24" t="s">
        <v>10</v>
      </c>
      <c r="C24" s="8">
        <v>0.97099999999999997</v>
      </c>
      <c r="D24" s="8">
        <v>0.97</v>
      </c>
      <c r="E24" s="8">
        <v>0.96699999999999997</v>
      </c>
      <c r="F24" s="8">
        <f t="shared" si="3"/>
        <v>0.96933333333333327</v>
      </c>
      <c r="G24" s="8">
        <f t="shared" si="4"/>
        <v>2.0816659994661348E-3</v>
      </c>
      <c r="H24" s="8">
        <f t="shared" si="5"/>
        <v>0.21475233832181584</v>
      </c>
      <c r="I24" s="8"/>
      <c r="J24" s="9">
        <f t="shared" si="6"/>
        <v>-3.6666666666667069E-3</v>
      </c>
      <c r="K24" s="10">
        <f t="shared" si="7"/>
        <v>0</v>
      </c>
      <c r="L24" s="11">
        <f t="shared" si="8"/>
        <v>0</v>
      </c>
      <c r="M24" s="8"/>
      <c r="N24" s="8"/>
      <c r="O24" s="13" t="s">
        <v>20</v>
      </c>
      <c r="P24" s="13"/>
    </row>
    <row r="25" spans="1:17" ht="12.6" thickBot="1" x14ac:dyDescent="0.45">
      <c r="A25" s="2" t="s">
        <v>11</v>
      </c>
      <c r="B25" s="2"/>
      <c r="C25" s="14">
        <v>3.6680000000000001</v>
      </c>
      <c r="D25" s="14">
        <v>3.9340000000000002</v>
      </c>
      <c r="E25" s="14">
        <v>3.8980000000000001</v>
      </c>
      <c r="F25" s="14">
        <f t="shared" si="3"/>
        <v>3.8333333333333335</v>
      </c>
      <c r="G25" s="14">
        <f t="shared" si="4"/>
        <v>0.14430985182354439</v>
      </c>
      <c r="H25" s="14">
        <f t="shared" si="5"/>
        <v>3.7646048301794188</v>
      </c>
      <c r="I25" s="14"/>
      <c r="J25" s="15">
        <f t="shared" si="6"/>
        <v>1.8340000000000001</v>
      </c>
      <c r="K25" s="16">
        <f t="shared" si="7"/>
        <v>1.8376666666666668</v>
      </c>
      <c r="L25" s="17">
        <f t="shared" si="8"/>
        <v>2.4502222222222225</v>
      </c>
      <c r="M25" s="8"/>
      <c r="N25" s="8" t="s">
        <v>19</v>
      </c>
      <c r="O25" s="18">
        <f>O21*H18/100</f>
        <v>3.8577231725671026E-4</v>
      </c>
      <c r="P25" s="18">
        <f>P21*H19/100</f>
        <v>8.5830330994216447E-5</v>
      </c>
    </row>
    <row r="26" spans="1:17" x14ac:dyDescent="0.4">
      <c r="A26" s="19"/>
      <c r="B26" s="8"/>
      <c r="C26" s="8"/>
      <c r="D26" s="8"/>
      <c r="E26" s="8"/>
      <c r="F26" s="8"/>
      <c r="G26" s="8"/>
      <c r="H26" s="8"/>
      <c r="I26" s="8"/>
      <c r="J26" s="8"/>
      <c r="K26" s="8"/>
      <c r="L26" s="20"/>
      <c r="N26" s="8" t="s">
        <v>5</v>
      </c>
      <c r="O26" s="18">
        <f>O22*H22/100</f>
        <v>9.9783419091190421E-3</v>
      </c>
      <c r="P26" s="18">
        <f>P22*H23/100</f>
        <v>0.12526737892710466</v>
      </c>
    </row>
    <row r="27" spans="1:17" ht="12.6" thickBot="1" x14ac:dyDescent="0.45">
      <c r="A27" s="19"/>
      <c r="B27" s="8"/>
      <c r="C27" s="8"/>
      <c r="D27" s="8"/>
      <c r="E27" s="8"/>
      <c r="F27" s="8"/>
      <c r="G27" s="8"/>
      <c r="H27" s="8"/>
      <c r="I27" s="8"/>
      <c r="J27" s="8"/>
      <c r="K27" s="8"/>
      <c r="L27" s="20"/>
      <c r="N27" s="8" t="s">
        <v>8</v>
      </c>
      <c r="O27" s="18">
        <f>O23*H20/100</f>
        <v>1.2161981707778422E-4</v>
      </c>
      <c r="P27" s="18">
        <f>P23*H21/100</f>
        <v>3.8637911891305048E-2</v>
      </c>
    </row>
    <row r="28" spans="1:17" x14ac:dyDescent="0.4">
      <c r="A28" s="3"/>
      <c r="B28" s="4"/>
      <c r="C28" s="5" t="s">
        <v>21</v>
      </c>
      <c r="D28" s="5"/>
      <c r="E28" s="5"/>
      <c r="F28" s="4"/>
      <c r="G28" s="4"/>
      <c r="H28" s="4"/>
      <c r="I28" s="4"/>
      <c r="J28" s="6" t="s">
        <v>22</v>
      </c>
      <c r="K28" s="6" t="s">
        <v>14</v>
      </c>
      <c r="L28" s="7" t="s">
        <v>15</v>
      </c>
      <c r="M28" s="8"/>
    </row>
    <row r="29" spans="1:17" x14ac:dyDescent="0.4">
      <c r="A29" s="21" t="s">
        <v>5</v>
      </c>
      <c r="B29" s="8" t="s">
        <v>6</v>
      </c>
      <c r="C29" s="8">
        <v>1.5940000000000001</v>
      </c>
      <c r="D29" s="8">
        <v>1.5740000000000001</v>
      </c>
      <c r="E29" s="8">
        <v>1.621</v>
      </c>
      <c r="F29" s="8">
        <f>AVERAGE(C29:E29)</f>
        <v>1.5963333333333332</v>
      </c>
      <c r="G29" s="8">
        <f>STDEV(C29:E29)</f>
        <v>2.3586719427112612E-2</v>
      </c>
      <c r="H29" s="8">
        <f>G29/F29*100</f>
        <v>1.4775560300968436</v>
      </c>
      <c r="I29" s="8"/>
      <c r="J29" s="9">
        <f>F29-F7</f>
        <v>0.57433333333333314</v>
      </c>
      <c r="K29" s="10">
        <f>J29-$J$31</f>
        <v>0.72033333333333316</v>
      </c>
      <c r="L29" s="11">
        <f>K29/(900/60)</f>
        <v>4.8022222222222209E-2</v>
      </c>
      <c r="M29" s="8"/>
    </row>
    <row r="30" spans="1:17" x14ac:dyDescent="0.4">
      <c r="A30" s="21"/>
      <c r="B30" s="8" t="s">
        <v>7</v>
      </c>
      <c r="C30" s="8">
        <v>1.647</v>
      </c>
      <c r="D30" s="8">
        <v>1.665</v>
      </c>
      <c r="E30" s="8">
        <v>1.69</v>
      </c>
      <c r="F30" s="8">
        <f>AVERAGE(C30:E30)</f>
        <v>1.6673333333333336</v>
      </c>
      <c r="G30" s="8">
        <f>STDEV(C30:E30)</f>
        <v>2.1594752448993983E-2</v>
      </c>
      <c r="H30" s="8">
        <f>G30/F30*100</f>
        <v>1.2951670801075958</v>
      </c>
      <c r="I30" s="8"/>
      <c r="J30" s="9">
        <f>F30-F8</f>
        <v>0.64633333333333365</v>
      </c>
      <c r="K30" s="10">
        <f>J30-$J$31</f>
        <v>0.79233333333333367</v>
      </c>
      <c r="L30" s="11">
        <f>K30/(900/60)</f>
        <v>5.2822222222222243E-2</v>
      </c>
      <c r="M30" s="8"/>
    </row>
    <row r="31" spans="1:17" ht="12.6" thickBot="1" x14ac:dyDescent="0.45">
      <c r="A31" s="22"/>
      <c r="B31" s="14" t="s">
        <v>23</v>
      </c>
      <c r="C31" s="14">
        <v>0.84299999999999997</v>
      </c>
      <c r="D31" s="14">
        <v>0.82399999999999995</v>
      </c>
      <c r="E31" s="14">
        <v>0.81399999999999995</v>
      </c>
      <c r="F31" s="14">
        <f>AVERAGE(C31:E31)</f>
        <v>0.82699999999999996</v>
      </c>
      <c r="G31" s="14">
        <f>STDEV(C31:E31)</f>
        <v>1.4730919862656249E-2</v>
      </c>
      <c r="H31" s="14">
        <f>G31/F31*100</f>
        <v>1.7812478673103083</v>
      </c>
      <c r="I31" s="14"/>
      <c r="J31" s="15">
        <f>F31-F13</f>
        <v>-0.14600000000000002</v>
      </c>
      <c r="K31" s="16">
        <f>J31-$J$31</f>
        <v>0</v>
      </c>
      <c r="L31" s="17">
        <f>K31/(900/60)</f>
        <v>0</v>
      </c>
      <c r="M31" s="8"/>
      <c r="N31" s="8"/>
      <c r="O31" s="8"/>
      <c r="P31" s="8"/>
      <c r="Q31" s="8"/>
    </row>
    <row r="32" spans="1:17" x14ac:dyDescent="0.4">
      <c r="J32" s="23"/>
      <c r="K32" s="24"/>
      <c r="L32" s="23"/>
    </row>
    <row r="33" spans="4:12" x14ac:dyDescent="0.4">
      <c r="J33" s="23"/>
      <c r="K33" s="24"/>
      <c r="L33" s="23"/>
    </row>
    <row r="34" spans="4:12" x14ac:dyDescent="0.4">
      <c r="J34" s="23"/>
      <c r="K34" s="24"/>
      <c r="L34" s="23"/>
    </row>
    <row r="35" spans="4:12" x14ac:dyDescent="0.4">
      <c r="D35" s="8"/>
    </row>
    <row r="36" spans="4:12" x14ac:dyDescent="0.4">
      <c r="D36" s="8"/>
      <c r="J36" s="23"/>
      <c r="K36" s="24"/>
      <c r="L36" s="23"/>
    </row>
  </sheetData>
  <mergeCells count="13">
    <mergeCell ref="A29:A30"/>
    <mergeCell ref="A18:A19"/>
    <mergeCell ref="O19:P19"/>
    <mergeCell ref="A20:A21"/>
    <mergeCell ref="A22:A23"/>
    <mergeCell ref="A25:B25"/>
    <mergeCell ref="C28:E28"/>
    <mergeCell ref="C6:E6"/>
    <mergeCell ref="A7:A8"/>
    <mergeCell ref="A9:A10"/>
    <mergeCell ref="A11:A12"/>
    <mergeCell ref="A14:B14"/>
    <mergeCell ref="C17:E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Figure 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Kovacic, Filip</dc:creator>
  <cp:lastModifiedBy>Kovacic, Filip</cp:lastModifiedBy>
  <dcterms:created xsi:type="dcterms:W3CDTF">2021-08-19T09:07:55Z</dcterms:created>
  <dcterms:modified xsi:type="dcterms:W3CDTF">2021-08-19T09:09:17Z</dcterms:modified>
</cp:coreProperties>
</file>