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3" i="1" l="1"/>
  <c r="AA253" i="1"/>
  <c r="Z253" i="1"/>
  <c r="Y253" i="1"/>
  <c r="AH239" i="1" s="1"/>
  <c r="X253" i="1"/>
  <c r="W253" i="1"/>
  <c r="AB252" i="1"/>
  <c r="AA252" i="1"/>
  <c r="Z252" i="1"/>
  <c r="Y252" i="1"/>
  <c r="X252" i="1"/>
  <c r="AG238" i="1" s="1"/>
  <c r="W252" i="1"/>
  <c r="AB251" i="1"/>
  <c r="AA251" i="1"/>
  <c r="Z251" i="1"/>
  <c r="Y251" i="1"/>
  <c r="X251" i="1"/>
  <c r="W251" i="1"/>
  <c r="AF237" i="1" s="1"/>
  <c r="AB250" i="1"/>
  <c r="AA250" i="1"/>
  <c r="Z250" i="1"/>
  <c r="Y250" i="1"/>
  <c r="X250" i="1"/>
  <c r="W250" i="1"/>
  <c r="AB249" i="1"/>
  <c r="AA249" i="1"/>
  <c r="Z249" i="1"/>
  <c r="Y249" i="1"/>
  <c r="X249" i="1"/>
  <c r="W249" i="1"/>
  <c r="AB248" i="1"/>
  <c r="AA248" i="1"/>
  <c r="Z248" i="1"/>
  <c r="Y248" i="1"/>
  <c r="X248" i="1"/>
  <c r="W248" i="1"/>
  <c r="AK242" i="1"/>
  <c r="AJ242" i="1"/>
  <c r="AI242" i="1"/>
  <c r="AH242" i="1"/>
  <c r="AG242" i="1"/>
  <c r="AG239" i="1"/>
  <c r="AF238" i="1"/>
  <c r="AE237" i="1"/>
  <c r="AE236" i="1"/>
  <c r="AK235" i="1"/>
  <c r="AK234" i="1"/>
  <c r="AJ234" i="1"/>
  <c r="AO228" i="1"/>
  <c r="AN228" i="1"/>
  <c r="AO227" i="1"/>
  <c r="AN227" i="1"/>
  <c r="AO226" i="1"/>
  <c r="AN226" i="1"/>
  <c r="AO225" i="1"/>
  <c r="AN225" i="1"/>
  <c r="AO224" i="1"/>
  <c r="AN224" i="1"/>
  <c r="AO223" i="1"/>
  <c r="AN223" i="1"/>
  <c r="AK217" i="1"/>
  <c r="AJ217" i="1"/>
  <c r="AI217" i="1"/>
  <c r="AH217" i="1"/>
  <c r="AG217" i="1"/>
  <c r="AD217" i="1"/>
  <c r="AC217" i="1"/>
  <c r="AB217" i="1"/>
  <c r="AA217" i="1"/>
  <c r="Z217" i="1"/>
  <c r="Y217" i="1"/>
  <c r="X217" i="1"/>
  <c r="AK214" i="1"/>
  <c r="AK239" i="1" s="1"/>
  <c r="AJ214" i="1"/>
  <c r="AJ239" i="1" s="1"/>
  <c r="AI214" i="1"/>
  <c r="AI239" i="1" s="1"/>
  <c r="AH214" i="1"/>
  <c r="AG214" i="1"/>
  <c r="AF214" i="1"/>
  <c r="AF239" i="1" s="1"/>
  <c r="AE214" i="1"/>
  <c r="AE239" i="1" s="1"/>
  <c r="AK213" i="1"/>
  <c r="AK238" i="1" s="1"/>
  <c r="AJ213" i="1"/>
  <c r="AJ238" i="1" s="1"/>
  <c r="AI213" i="1"/>
  <c r="AI238" i="1" s="1"/>
  <c r="AH213" i="1"/>
  <c r="AH238" i="1" s="1"/>
  <c r="AG213" i="1"/>
  <c r="AF213" i="1"/>
  <c r="AE213" i="1"/>
  <c r="AE238" i="1" s="1"/>
  <c r="AK212" i="1"/>
  <c r="AK237" i="1" s="1"/>
  <c r="AJ212" i="1"/>
  <c r="AJ237" i="1" s="1"/>
  <c r="AI212" i="1"/>
  <c r="AI237" i="1" s="1"/>
  <c r="AH212" i="1"/>
  <c r="AH237" i="1" s="1"/>
  <c r="AG212" i="1"/>
  <c r="AG237" i="1" s="1"/>
  <c r="AF212" i="1"/>
  <c r="AE212" i="1"/>
  <c r="AK211" i="1"/>
  <c r="AK236" i="1" s="1"/>
  <c r="AJ211" i="1"/>
  <c r="AJ236" i="1" s="1"/>
  <c r="AI211" i="1"/>
  <c r="AI236" i="1" s="1"/>
  <c r="AH211" i="1"/>
  <c r="AH236" i="1" s="1"/>
  <c r="AG211" i="1"/>
  <c r="AG236" i="1" s="1"/>
  <c r="AF211" i="1"/>
  <c r="AF236" i="1" s="1"/>
  <c r="AE211" i="1"/>
  <c r="AK210" i="1"/>
  <c r="AJ210" i="1"/>
  <c r="AJ235" i="1" s="1"/>
  <c r="AI210" i="1"/>
  <c r="AI235" i="1" s="1"/>
  <c r="AH210" i="1"/>
  <c r="AH235" i="1" s="1"/>
  <c r="AG210" i="1"/>
  <c r="AG235" i="1" s="1"/>
  <c r="AF210" i="1"/>
  <c r="AF235" i="1" s="1"/>
  <c r="AE210" i="1"/>
  <c r="AE235" i="1" s="1"/>
  <c r="AK209" i="1"/>
  <c r="AJ209" i="1"/>
  <c r="AI209" i="1"/>
  <c r="AI234" i="1" s="1"/>
  <c r="AH209" i="1"/>
  <c r="AH234" i="1" s="1"/>
  <c r="AG209" i="1"/>
  <c r="AG234" i="1" s="1"/>
  <c r="AF209" i="1"/>
  <c r="AF234" i="1" s="1"/>
  <c r="AE209" i="1"/>
  <c r="AE234" i="1" s="1"/>
  <c r="I197" i="1"/>
  <c r="I196" i="1"/>
  <c r="T187" i="1"/>
  <c r="S187" i="1"/>
  <c r="R187" i="1"/>
  <c r="Q187" i="1"/>
  <c r="J187" i="1"/>
  <c r="I187" i="1"/>
  <c r="H187" i="1"/>
  <c r="G187" i="1"/>
  <c r="F187" i="1"/>
  <c r="E187" i="1"/>
  <c r="D187" i="1"/>
  <c r="L187" i="1" s="1"/>
  <c r="C187" i="1"/>
  <c r="I198" i="1" s="1"/>
  <c r="L186" i="1"/>
  <c r="K186" i="1"/>
  <c r="L185" i="1"/>
  <c r="K185" i="1"/>
  <c r="AA184" i="1"/>
  <c r="Z184" i="1"/>
  <c r="Y184" i="1"/>
  <c r="X184" i="1"/>
  <c r="W184" i="1"/>
  <c r="V184" i="1"/>
  <c r="U184" i="1"/>
  <c r="H174" i="1"/>
  <c r="H173" i="1"/>
  <c r="AA164" i="1"/>
  <c r="Z164" i="1"/>
  <c r="AI150" i="1" s="1"/>
  <c r="Y164" i="1"/>
  <c r="X164" i="1"/>
  <c r="W164" i="1"/>
  <c r="V164" i="1"/>
  <c r="AA163" i="1"/>
  <c r="Z163" i="1"/>
  <c r="Y163" i="1"/>
  <c r="X163" i="1"/>
  <c r="W163" i="1"/>
  <c r="V163" i="1"/>
  <c r="AA162" i="1"/>
  <c r="Z162" i="1"/>
  <c r="Y162" i="1"/>
  <c r="X162" i="1"/>
  <c r="W162" i="1"/>
  <c r="V162" i="1"/>
  <c r="AA161" i="1"/>
  <c r="Z161" i="1"/>
  <c r="Y161" i="1"/>
  <c r="X161" i="1"/>
  <c r="AG147" i="1" s="1"/>
  <c r="W161" i="1"/>
  <c r="V161" i="1"/>
  <c r="AA160" i="1"/>
  <c r="Z160" i="1"/>
  <c r="Y160" i="1"/>
  <c r="X160" i="1"/>
  <c r="W160" i="1"/>
  <c r="AF146" i="1" s="1"/>
  <c r="V160" i="1"/>
  <c r="AE146" i="1" s="1"/>
  <c r="AA159" i="1"/>
  <c r="Z159" i="1"/>
  <c r="Y159" i="1"/>
  <c r="X159" i="1"/>
  <c r="W159" i="1"/>
  <c r="V159" i="1"/>
  <c r="AE145" i="1" s="1"/>
  <c r="AJ153" i="1"/>
  <c r="AI153" i="1"/>
  <c r="AH153" i="1"/>
  <c r="AG153" i="1"/>
  <c r="AF153" i="1"/>
  <c r="AJ150" i="1"/>
  <c r="AH150" i="1"/>
  <c r="AG150" i="1"/>
  <c r="AF150" i="1"/>
  <c r="AI149" i="1"/>
  <c r="AH149" i="1"/>
  <c r="AG149" i="1"/>
  <c r="AF149" i="1"/>
  <c r="AE149" i="1"/>
  <c r="AH148" i="1"/>
  <c r="AG148" i="1"/>
  <c r="AF148" i="1"/>
  <c r="AE148" i="1"/>
  <c r="AD148" i="1"/>
  <c r="AF147" i="1"/>
  <c r="AE147" i="1"/>
  <c r="AD147" i="1"/>
  <c r="AJ146" i="1"/>
  <c r="AD146" i="1"/>
  <c r="AJ145" i="1"/>
  <c r="AI145" i="1"/>
  <c r="AD145" i="1"/>
  <c r="AM139" i="1"/>
  <c r="AN139" i="1" s="1"/>
  <c r="AN138" i="1"/>
  <c r="AM138" i="1"/>
  <c r="AM137" i="1"/>
  <c r="AN137" i="1" s="1"/>
  <c r="AN136" i="1"/>
  <c r="AM136" i="1"/>
  <c r="AM135" i="1"/>
  <c r="AN135" i="1" s="1"/>
  <c r="AN134" i="1"/>
  <c r="AM134" i="1"/>
  <c r="AJ128" i="1"/>
  <c r="AI128" i="1"/>
  <c r="AH128" i="1"/>
  <c r="AG128" i="1"/>
  <c r="AF128" i="1"/>
  <c r="AC128" i="1"/>
  <c r="AB128" i="1"/>
  <c r="AJ125" i="1"/>
  <c r="AI125" i="1"/>
  <c r="AH125" i="1"/>
  <c r="AG125" i="1"/>
  <c r="AF125" i="1"/>
  <c r="AE125" i="1"/>
  <c r="AE150" i="1" s="1"/>
  <c r="AD125" i="1"/>
  <c r="AD150" i="1" s="1"/>
  <c r="AJ124" i="1"/>
  <c r="AJ149" i="1" s="1"/>
  <c r="AI124" i="1"/>
  <c r="AH124" i="1"/>
  <c r="AG124" i="1"/>
  <c r="AF124" i="1"/>
  <c r="AE124" i="1"/>
  <c r="AD124" i="1"/>
  <c r="AD149" i="1" s="1"/>
  <c r="AJ123" i="1"/>
  <c r="AJ148" i="1" s="1"/>
  <c r="AI123" i="1"/>
  <c r="AI148" i="1" s="1"/>
  <c r="AH123" i="1"/>
  <c r="AG123" i="1"/>
  <c r="AF123" i="1"/>
  <c r="AE123" i="1"/>
  <c r="AD123" i="1"/>
  <c r="AJ122" i="1"/>
  <c r="AJ147" i="1" s="1"/>
  <c r="AI122" i="1"/>
  <c r="AI147" i="1" s="1"/>
  <c r="AH122" i="1"/>
  <c r="AH147" i="1" s="1"/>
  <c r="AG122" i="1"/>
  <c r="AF122" i="1"/>
  <c r="AE122" i="1"/>
  <c r="AD122" i="1"/>
  <c r="AJ121" i="1"/>
  <c r="AI121" i="1"/>
  <c r="AI146" i="1" s="1"/>
  <c r="AH121" i="1"/>
  <c r="AH146" i="1" s="1"/>
  <c r="AG121" i="1"/>
  <c r="AG146" i="1" s="1"/>
  <c r="AF121" i="1"/>
  <c r="AE121" i="1"/>
  <c r="AD121" i="1"/>
  <c r="AJ120" i="1"/>
  <c r="AI120" i="1"/>
  <c r="AH120" i="1"/>
  <c r="AH145" i="1" s="1"/>
  <c r="AG120" i="1"/>
  <c r="AG145" i="1" s="1"/>
  <c r="AF120" i="1"/>
  <c r="AF145" i="1" s="1"/>
  <c r="AE120" i="1"/>
  <c r="AD120" i="1"/>
  <c r="P117" i="1"/>
  <c r="O117" i="1"/>
  <c r="N117" i="1"/>
  <c r="M117" i="1"/>
  <c r="L117" i="1"/>
  <c r="K117" i="1"/>
  <c r="G117" i="1"/>
  <c r="F117" i="1"/>
  <c r="E117" i="1"/>
  <c r="D117" i="1"/>
  <c r="C117" i="1"/>
  <c r="B117" i="1"/>
  <c r="P116" i="1"/>
  <c r="O116" i="1"/>
  <c r="N116" i="1"/>
  <c r="M116" i="1"/>
  <c r="L116" i="1"/>
  <c r="K116" i="1"/>
  <c r="G116" i="1"/>
  <c r="F116" i="1"/>
  <c r="E116" i="1"/>
  <c r="D116" i="1"/>
  <c r="C116" i="1"/>
  <c r="B116" i="1"/>
  <c r="AA101" i="1"/>
  <c r="Z101" i="1"/>
  <c r="Y101" i="1"/>
  <c r="X101" i="1"/>
  <c r="AC101" i="1" s="1"/>
  <c r="W101" i="1"/>
  <c r="Y85" i="1"/>
  <c r="X85" i="1"/>
  <c r="W85" i="1"/>
  <c r="AC85" i="1" s="1"/>
  <c r="AC70" i="1"/>
  <c r="AB70" i="1"/>
  <c r="AA70" i="1"/>
  <c r="Z70" i="1"/>
  <c r="Y70" i="1"/>
  <c r="X70" i="1"/>
  <c r="W70" i="1"/>
  <c r="P56" i="1"/>
  <c r="O56" i="1"/>
  <c r="N56" i="1"/>
  <c r="M56" i="1"/>
  <c r="L56" i="1"/>
  <c r="K56" i="1"/>
  <c r="AA55" i="1"/>
  <c r="Z55" i="1"/>
  <c r="Y55" i="1"/>
  <c r="AB55" i="1" s="1"/>
  <c r="X55" i="1"/>
  <c r="W55" i="1"/>
  <c r="AC55" i="1" s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G44" i="1"/>
  <c r="F44" i="1"/>
  <c r="E44" i="1"/>
  <c r="D44" i="1"/>
  <c r="C44" i="1"/>
  <c r="B44" i="1"/>
  <c r="P43" i="1"/>
  <c r="O43" i="1"/>
  <c r="N43" i="1"/>
  <c r="M43" i="1"/>
  <c r="L43" i="1"/>
  <c r="K43" i="1"/>
  <c r="G43" i="1"/>
  <c r="F43" i="1"/>
  <c r="E43" i="1"/>
  <c r="D43" i="1"/>
  <c r="C43" i="1"/>
  <c r="B43" i="1"/>
  <c r="P42" i="1"/>
  <c r="O42" i="1"/>
  <c r="N42" i="1"/>
  <c r="M42" i="1"/>
  <c r="L42" i="1"/>
  <c r="K42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K187" i="1" l="1"/>
  <c r="AB101" i="1"/>
  <c r="AB85" i="1"/>
</calcChain>
</file>

<file path=xl/comments1.xml><?xml version="1.0" encoding="utf-8"?>
<comments xmlns="http://schemas.openxmlformats.org/spreadsheetml/2006/main">
  <authors>
    <author>Kovacic Filip</author>
  </authors>
  <commentList>
    <comment ref="B187" authorId="0" shapeId="0">
      <text>
        <r>
          <rPr>
            <b/>
            <sz val="9"/>
            <color indexed="81"/>
            <rFont val="Tahoma"/>
            <family val="2"/>
          </rPr>
          <t>Kovacic Filip:</t>
        </r>
        <r>
          <rPr>
            <sz val="9"/>
            <color indexed="81"/>
            <rFont val="Tahoma"/>
            <family val="2"/>
          </rPr>
          <t xml:space="preserve">
Start with Vmax = 902.15 U/mg is 902.15 micromoles of product formed per minute per mg of enzyme.
Convert mg to grams of enzyme by multiplying by 1000 = 902151.
Convert micromoles of product to moles by dividing by 10E6 = 0.90215 moles product per minute per gram enzyme.
Convert grams of enzyme to moles of enzyme by multiplying by the molecular mass 35660 grams/mole = 32170.714 moles product per minute per mole enzyme. The mole units cancel, leaving min-1 units.
Convert minutes to seconds by dividing by 60 = 536.2 s-1, the same result you obtained.
Very Simple KM Vmax Tool Kit
http://www.ic50.tk/kmvmax.html</t>
        </r>
      </text>
    </comment>
  </commentList>
</comments>
</file>

<file path=xl/sharedStrings.xml><?xml version="1.0" encoding="utf-8"?>
<sst xmlns="http://schemas.openxmlformats.org/spreadsheetml/2006/main" count="413" uniqueCount="123">
  <si>
    <t>OG-Protein</t>
  </si>
  <si>
    <t>pNPB-Konz im Assay [mM]</t>
  </si>
  <si>
    <t>DDM-Protein</t>
  </si>
  <si>
    <t xml:space="preserve">U/mg mit FS </t>
  </si>
  <si>
    <t>0,05 mM</t>
  </si>
  <si>
    <t>0,1 mM</t>
  </si>
  <si>
    <t>0,2 mM</t>
  </si>
  <si>
    <t>0,3 mM</t>
  </si>
  <si>
    <t>0,5 mM</t>
  </si>
  <si>
    <t>1 mM</t>
  </si>
  <si>
    <t xml:space="preserve">OG 0 mM C10 </t>
  </si>
  <si>
    <t>Platte2</t>
  </si>
  <si>
    <t xml:space="preserve">DDM 0 mM C10 </t>
  </si>
  <si>
    <t>Platte1</t>
  </si>
  <si>
    <t>Platte3</t>
  </si>
  <si>
    <t>fail</t>
  </si>
  <si>
    <t>OG 1mM C10</t>
  </si>
  <si>
    <t>DDM 1 mM C10</t>
  </si>
  <si>
    <t>Mittelwert U/mg</t>
  </si>
  <si>
    <t xml:space="preserve">OG 0 mM C12 </t>
  </si>
  <si>
    <t>OG 3mM C10</t>
  </si>
  <si>
    <t>OG 1 mM C12</t>
  </si>
  <si>
    <t>OG 3 mM C12</t>
  </si>
  <si>
    <t>OG 5 mM C12</t>
  </si>
  <si>
    <t>OG 10 mM C12</t>
  </si>
  <si>
    <t>OG 5mM C10</t>
  </si>
  <si>
    <t>DDM 3 mM C10</t>
  </si>
  <si>
    <t>OG 15 mM C12</t>
  </si>
  <si>
    <t>OG 10mM C10</t>
  </si>
  <si>
    <t xml:space="preserve">DDM 0 mM C12 </t>
  </si>
  <si>
    <t>DDM 5 mM C10</t>
  </si>
  <si>
    <t>DDM 1 mM C12</t>
  </si>
  <si>
    <t>DDM 3 mM C12</t>
  </si>
  <si>
    <t>OG 15mM C10</t>
  </si>
  <si>
    <t>DDM 5 mM C12</t>
  </si>
  <si>
    <t>DDM 10 mM C12</t>
  </si>
  <si>
    <t>DDM 15 mM C12</t>
  </si>
  <si>
    <t>DDM 10 mM C10</t>
  </si>
  <si>
    <t>OG 1 mM C10</t>
  </si>
  <si>
    <t>OG 3 mM C10</t>
  </si>
  <si>
    <t>OG 5 mM C10</t>
  </si>
  <si>
    <t>DDM 15 mM C10</t>
  </si>
  <si>
    <t>OG 10 mM C10</t>
  </si>
  <si>
    <t>OG 15 mM C10</t>
  </si>
  <si>
    <t>STABW</t>
  </si>
  <si>
    <t>DDM, C10</t>
  </si>
  <si>
    <t>C10 concentration [mM]</t>
  </si>
  <si>
    <t>Substrate [mM]</t>
  </si>
  <si>
    <r>
      <t>K</t>
    </r>
    <r>
      <rPr>
        <vertAlign val="subscript"/>
        <sz val="10"/>
        <rFont val="Arial"/>
        <family val="2"/>
      </rPr>
      <t>M</t>
    </r>
  </si>
  <si>
    <r>
      <t>V</t>
    </r>
    <r>
      <rPr>
        <vertAlign val="subscript"/>
        <sz val="10"/>
        <rFont val="Arial"/>
        <family val="2"/>
      </rPr>
      <t>max</t>
    </r>
  </si>
  <si>
    <t xml:space="preserve">Ki </t>
  </si>
  <si>
    <t>st. Dev. Ki</t>
  </si>
  <si>
    <t>Ki [mM]</t>
  </si>
  <si>
    <t>st.dev. Km</t>
  </si>
  <si>
    <t>st.dev. Vmax</t>
  </si>
  <si>
    <t>OG, C10</t>
  </si>
  <si>
    <t>DDM, C12</t>
  </si>
  <si>
    <t>C12 concentration [mM]</t>
  </si>
  <si>
    <t>OG, C12</t>
  </si>
  <si>
    <t>C12 conc. [mM]</t>
  </si>
  <si>
    <t>PlaF in OG</t>
  </si>
  <si>
    <t>U/mg in DDM</t>
  </si>
  <si>
    <t>pNPB [mM]</t>
  </si>
  <si>
    <t>Km</t>
  </si>
  <si>
    <t>vmax</t>
  </si>
  <si>
    <t>kcat</t>
  </si>
  <si>
    <t>U/mg</t>
  </si>
  <si>
    <t>OG</t>
  </si>
  <si>
    <t>DDM</t>
  </si>
  <si>
    <t>C10</t>
  </si>
  <si>
    <t>2.53 ± 0.60</t>
  </si>
  <si>
    <r>
      <t xml:space="preserve">1.01 </t>
    </r>
    <r>
      <rPr>
        <sz val="11"/>
        <color theme="1"/>
        <rFont val="Calibri"/>
        <family val="2"/>
      </rPr>
      <t xml:space="preserve">± </t>
    </r>
    <r>
      <rPr>
        <sz val="11"/>
        <color theme="1"/>
        <rFont val="Calibri"/>
        <family val="2"/>
        <scheme val="minor"/>
      </rPr>
      <t>0.18</t>
    </r>
  </si>
  <si>
    <t>C12</t>
  </si>
  <si>
    <r>
      <t xml:space="preserve">0.18 </t>
    </r>
    <r>
      <rPr>
        <sz val="11"/>
        <color theme="1"/>
        <rFont val="Calibri"/>
        <family val="2"/>
      </rPr>
      <t>± 0.01</t>
    </r>
  </si>
  <si>
    <r>
      <t xml:space="preserve">0.06 </t>
    </r>
    <r>
      <rPr>
        <sz val="11"/>
        <color theme="1"/>
        <rFont val="Calibri"/>
        <family val="2"/>
      </rPr>
      <t>± 0.04</t>
    </r>
  </si>
  <si>
    <t>average U/mg</t>
  </si>
  <si>
    <t>st.dev. U/mg</t>
  </si>
  <si>
    <t>1/[S]</t>
  </si>
  <si>
    <t>0 mM</t>
  </si>
  <si>
    <t>0.5 mM</t>
  </si>
  <si>
    <t>1.5 mM</t>
  </si>
  <si>
    <t>2.5 mM</t>
  </si>
  <si>
    <t>5.0 mM</t>
  </si>
  <si>
    <t>7.5 mM</t>
  </si>
  <si>
    <r>
      <t>K</t>
    </r>
    <r>
      <rPr>
        <vertAlign val="subscript"/>
        <sz val="10"/>
        <rFont val="Arial"/>
        <family val="2"/>
      </rPr>
      <t>M [mM]</t>
    </r>
  </si>
  <si>
    <r>
      <t>V</t>
    </r>
    <r>
      <rPr>
        <vertAlign val="subscript"/>
        <sz val="10"/>
        <rFont val="Arial"/>
        <family val="2"/>
      </rPr>
      <t>max [U/mg]</t>
    </r>
  </si>
  <si>
    <t>y</t>
  </si>
  <si>
    <t>b</t>
  </si>
  <si>
    <t>a</t>
  </si>
  <si>
    <t>x</t>
  </si>
  <si>
    <t>Km(app)</t>
  </si>
  <si>
    <t>c(FA C10) [mM]</t>
  </si>
  <si>
    <t>Km [mM]</t>
  </si>
  <si>
    <t>Vmax [U/mg]</t>
  </si>
  <si>
    <r>
      <t>0.17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0.02</t>
    </r>
  </si>
  <si>
    <r>
      <t>899.5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37.2</t>
    </r>
  </si>
  <si>
    <r>
      <t>0.23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0.03</t>
    </r>
    <r>
      <rPr>
        <sz val="11"/>
        <color theme="1"/>
        <rFont val="Calibri"/>
        <family val="2"/>
        <scheme val="minor"/>
      </rPr>
      <t/>
    </r>
  </si>
  <si>
    <t>916.0±39.4</t>
  </si>
  <si>
    <r>
      <t>0.25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0.03</t>
    </r>
  </si>
  <si>
    <r>
      <t>830.9</t>
    </r>
    <r>
      <rPr>
        <sz val="11"/>
        <color theme="1"/>
        <rFont val="Calibri"/>
        <family val="2"/>
      </rPr>
      <t>±40.0</t>
    </r>
    <r>
      <rPr>
        <sz val="11"/>
        <color theme="1"/>
        <rFont val="Calibri"/>
        <family val="2"/>
        <scheme val="minor"/>
      </rPr>
      <t/>
    </r>
  </si>
  <si>
    <r>
      <t>0.34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0.04</t>
    </r>
  </si>
  <si>
    <t>717.8±35.1</t>
  </si>
  <si>
    <r>
      <t xml:space="preserve">0.17 </t>
    </r>
    <r>
      <rPr>
        <sz val="11"/>
        <color theme="1"/>
        <rFont val="Calibri"/>
        <family val="2"/>
      </rPr>
      <t>±</t>
    </r>
    <r>
      <rPr>
        <sz val="7.7"/>
        <color theme="1"/>
        <rFont val="Calibri"/>
        <family val="2"/>
      </rPr>
      <t xml:space="preserve"> 0.01</t>
    </r>
  </si>
  <si>
    <r>
      <t xml:space="preserve">0.16 </t>
    </r>
    <r>
      <rPr>
        <sz val="11"/>
        <color theme="1"/>
        <rFont val="Calibri"/>
        <family val="2"/>
      </rPr>
      <t>±</t>
    </r>
    <r>
      <rPr>
        <sz val="7.7"/>
        <color theme="1"/>
        <rFont val="Calibri"/>
        <family val="2"/>
      </rPr>
      <t xml:space="preserve"> 0.01</t>
    </r>
  </si>
  <si>
    <r>
      <t>0.45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0.05</t>
    </r>
  </si>
  <si>
    <r>
      <t>512.2</t>
    </r>
    <r>
      <rPr>
        <sz val="11"/>
        <color theme="1"/>
        <rFont val="Calibri"/>
        <family val="2"/>
      </rPr>
      <t>±26.6</t>
    </r>
  </si>
  <si>
    <t>kcat [s-1]</t>
  </si>
  <si>
    <r>
      <t xml:space="preserve">520.4 </t>
    </r>
    <r>
      <rPr>
        <sz val="11"/>
        <color theme="1"/>
        <rFont val="Calibri"/>
        <family val="2"/>
      </rPr>
      <t>±</t>
    </r>
    <r>
      <rPr>
        <sz val="7.7"/>
        <color theme="1"/>
        <rFont val="Calibri"/>
        <family val="2"/>
      </rPr>
      <t xml:space="preserve"> 31.7</t>
    </r>
  </si>
  <si>
    <r>
      <t xml:space="preserve">361.3 </t>
    </r>
    <r>
      <rPr>
        <sz val="11"/>
        <color theme="1"/>
        <rFont val="Calibri"/>
        <family val="2"/>
      </rPr>
      <t>±</t>
    </r>
    <r>
      <rPr>
        <sz val="7.7"/>
        <color theme="1"/>
        <rFont val="Calibri"/>
        <family val="2"/>
      </rPr>
      <t xml:space="preserve"> 9.2</t>
    </r>
  </si>
  <si>
    <r>
      <t>0.66</t>
    </r>
    <r>
      <rPr>
        <sz val="11"/>
        <color theme="1"/>
        <rFont val="Calibri"/>
        <family val="2"/>
      </rPr>
      <t>±</t>
    </r>
    <r>
      <rPr>
        <sz val="9.35"/>
        <color theme="1"/>
        <rFont val="Calibri"/>
        <family val="2"/>
      </rPr>
      <t>0.04</t>
    </r>
  </si>
  <si>
    <r>
      <rPr>
        <sz val="11"/>
        <color theme="1"/>
        <rFont val="Calibri"/>
        <family val="2"/>
      </rPr>
      <t>390.8±13.7</t>
    </r>
    <r>
      <rPr>
        <sz val="11"/>
        <color theme="1"/>
        <rFont val="Calibri"/>
        <family val="2"/>
        <scheme val="minor"/>
      </rPr>
      <t/>
    </r>
  </si>
  <si>
    <t>% STABW</t>
  </si>
  <si>
    <t>kcat= vmax/[Enz]</t>
  </si>
  <si>
    <t>PlaF [µM] OG</t>
  </si>
  <si>
    <t>PlaF [µM] DDM</t>
  </si>
  <si>
    <t>Mw(PlaF) [g/mol]</t>
  </si>
  <si>
    <t>with HHHHHH se. At C-terminus</t>
  </si>
  <si>
    <t>average</t>
  </si>
  <si>
    <t>st.dev</t>
  </si>
  <si>
    <t>vmax [U/mg]</t>
  </si>
  <si>
    <t>st.dev. KM</t>
  </si>
  <si>
    <t>T-test</t>
  </si>
  <si>
    <t>c(FA C12)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</si>
</sst>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0"/>
    <numFmt numFmtId="166" formatCode="0.000"/>
    <numFmt numFmtId="167" formatCode="0.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</font>
    <font>
      <sz val="9.35"/>
      <color theme="1"/>
      <name val="Calibri"/>
      <family val="2"/>
    </font>
    <font>
      <sz val="7.7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2" fontId="5" fillId="2" borderId="0" xfId="1" applyNumberFormat="1" applyFont="1" applyFill="1" applyAlignment="1">
      <alignment horizontal="center"/>
    </xf>
    <xf numFmtId="2" fontId="2" fillId="0" borderId="0" xfId="1" applyNumberFormat="1" applyAlignment="1">
      <alignment horizontal="center"/>
    </xf>
    <xf numFmtId="2" fontId="2" fillId="2" borderId="0" xfId="1" applyNumberFormat="1" applyFill="1" applyAlignment="1">
      <alignment horizontal="center"/>
    </xf>
    <xf numFmtId="0" fontId="2" fillId="0" borderId="0" xfId="1" applyAlignment="1">
      <alignment horizontal="center"/>
    </xf>
    <xf numFmtId="0" fontId="2" fillId="0" borderId="0" xfId="1" applyFill="1" applyAlignment="1">
      <alignment horizontal="center"/>
    </xf>
    <xf numFmtId="2" fontId="3" fillId="0" borderId="0" xfId="1" applyNumberFormat="1" applyFont="1" applyAlignment="1">
      <alignment horizontal="center"/>
    </xf>
    <xf numFmtId="2" fontId="2" fillId="0" borderId="0" xfId="1" applyNumberFormat="1" applyFill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2" borderId="2" xfId="1" applyNumberFormat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2" fontId="4" fillId="2" borderId="0" xfId="1" applyNumberFormat="1" applyFont="1" applyFill="1" applyBorder="1" applyAlignment="1">
      <alignment horizontal="center"/>
    </xf>
    <xf numFmtId="2" fontId="4" fillId="2" borderId="5" xfId="1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2" fillId="3" borderId="0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4" borderId="4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5" xfId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10" fontId="2" fillId="0" borderId="0" xfId="1" applyNumberFormat="1" applyAlignment="1">
      <alignment horizontal="center"/>
    </xf>
    <xf numFmtId="164" fontId="6" fillId="5" borderId="10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2" fillId="3" borderId="0" xfId="1" applyFill="1" applyAlignment="1">
      <alignment horizontal="center"/>
    </xf>
    <xf numFmtId="0" fontId="2" fillId="6" borderId="4" xfId="1" applyFill="1" applyBorder="1" applyAlignment="1">
      <alignment horizontal="center"/>
    </xf>
    <xf numFmtId="2" fontId="2" fillId="6" borderId="0" xfId="1" applyNumberForma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" fillId="0" borderId="4" xfId="1" applyBorder="1" applyAlignment="1">
      <alignment horizontal="center"/>
    </xf>
    <xf numFmtId="2" fontId="2" fillId="3" borderId="0" xfId="1" applyNumberFormat="1" applyFill="1" applyAlignment="1">
      <alignment horizontal="center"/>
    </xf>
    <xf numFmtId="0" fontId="6" fillId="7" borderId="10" xfId="0" applyFont="1" applyFill="1" applyBorder="1" applyAlignment="1">
      <alignment horizontal="center" vertical="center" wrapText="1"/>
    </xf>
    <xf numFmtId="164" fontId="2" fillId="0" borderId="0" xfId="1" applyNumberForma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2" fontId="6" fillId="7" borderId="11" xfId="0" applyNumberFormat="1" applyFont="1" applyFill="1" applyBorder="1" applyAlignment="1">
      <alignment horizontal="center" vertical="center" wrapText="1"/>
    </xf>
    <xf numFmtId="0" fontId="2" fillId="4" borderId="0" xfId="1" applyFill="1" applyAlignment="1">
      <alignment horizontal="center"/>
    </xf>
    <xf numFmtId="164" fontId="6" fillId="7" borderId="11" xfId="0" applyNumberFormat="1" applyFont="1" applyFill="1" applyBorder="1" applyAlignment="1">
      <alignment horizontal="center" vertical="center" wrapText="1"/>
    </xf>
    <xf numFmtId="0" fontId="2" fillId="8" borderId="0" xfId="1" applyFill="1" applyAlignment="1">
      <alignment horizontal="center"/>
    </xf>
    <xf numFmtId="2" fontId="2" fillId="7" borderId="0" xfId="1" applyNumberFormat="1" applyFill="1" applyBorder="1" applyAlignment="1">
      <alignment horizontal="center"/>
    </xf>
    <xf numFmtId="164" fontId="2" fillId="8" borderId="0" xfId="1" applyNumberFormat="1" applyFill="1" applyAlignment="1">
      <alignment horizontal="center"/>
    </xf>
    <xf numFmtId="2" fontId="2" fillId="8" borderId="0" xfId="1" applyNumberFormat="1" applyFill="1" applyAlignment="1">
      <alignment horizontal="center"/>
    </xf>
    <xf numFmtId="164" fontId="2" fillId="4" borderId="0" xfId="1" applyNumberFormat="1" applyFill="1" applyAlignment="1">
      <alignment horizontal="center"/>
    </xf>
    <xf numFmtId="0" fontId="6" fillId="7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2" fillId="0" borderId="0" xfId="1" applyNumberFormat="1" applyAlignment="1">
      <alignment horizontal="center"/>
    </xf>
    <xf numFmtId="0" fontId="2" fillId="3" borderId="0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0" fontId="1" fillId="3" borderId="5" xfId="1" applyFont="1" applyFill="1" applyBorder="1" applyAlignment="1">
      <alignment horizontal="center"/>
    </xf>
    <xf numFmtId="165" fontId="2" fillId="0" borderId="0" xfId="1" applyNumberFormat="1" applyBorder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66" fontId="2" fillId="8" borderId="0" xfId="1" applyNumberFormat="1" applyFill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167" fontId="2" fillId="0" borderId="0" xfId="1" applyNumberFormat="1" applyAlignment="1">
      <alignment horizontal="center"/>
    </xf>
    <xf numFmtId="164" fontId="2" fillId="0" borderId="0" xfId="1" applyNumberFormat="1" applyFill="1" applyAlignment="1">
      <alignment horizontal="center"/>
    </xf>
    <xf numFmtId="2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66" fontId="2" fillId="0" borderId="0" xfId="1" applyNumberFormat="1" applyFill="1" applyAlignment="1">
      <alignment horizontal="center"/>
    </xf>
    <xf numFmtId="166" fontId="2" fillId="0" borderId="0" xfId="1" applyNumberFormat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2" fontId="12" fillId="3" borderId="5" xfId="1" applyNumberFormat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2" fontId="2" fillId="0" borderId="0" xfId="1" applyNumberFormat="1" applyBorder="1" applyAlignment="1">
      <alignment horizontal="center"/>
    </xf>
    <xf numFmtId="2" fontId="2" fillId="0" borderId="5" xfId="1" applyNumberFormat="1" applyBorder="1" applyAlignment="1">
      <alignment horizontal="center"/>
    </xf>
  </cellXfs>
  <cellStyles count="2">
    <cellStyle name="Standard" xfId="0" builtinId="0"/>
    <cellStyle name="Standard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OG Protein mit FS C10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6b'!$A$30</c:f>
              <c:strCache>
                <c:ptCount val="1"/>
                <c:pt idx="0">
                  <c:v>OG 0 mM C10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6b'!$B$39:$G$39</c:f>
                <c:numCache>
                  <c:formatCode>General</c:formatCode>
                  <c:ptCount val="6"/>
                  <c:pt idx="0">
                    <c:v>2.9576873005850022</c:v>
                  </c:pt>
                  <c:pt idx="1">
                    <c:v>4.4000110182039327</c:v>
                  </c:pt>
                  <c:pt idx="2">
                    <c:v>2.122269761042435</c:v>
                  </c:pt>
                  <c:pt idx="3">
                    <c:v>17.215787119519806</c:v>
                  </c:pt>
                  <c:pt idx="4">
                    <c:v>5.1230087505162762</c:v>
                  </c:pt>
                  <c:pt idx="5">
                    <c:v>8.8369860599969314</c:v>
                  </c:pt>
                </c:numCache>
              </c:numRef>
            </c:plus>
            <c:minus>
              <c:numRef>
                <c:f>'Figure 6b'!$B$39:$G$39</c:f>
                <c:numCache>
                  <c:formatCode>General</c:formatCode>
                  <c:ptCount val="6"/>
                  <c:pt idx="0">
                    <c:v>2.9576873005850022</c:v>
                  </c:pt>
                  <c:pt idx="1">
                    <c:v>4.4000110182039327</c:v>
                  </c:pt>
                  <c:pt idx="2">
                    <c:v>2.122269761042435</c:v>
                  </c:pt>
                  <c:pt idx="3">
                    <c:v>17.215787119519806</c:v>
                  </c:pt>
                  <c:pt idx="4">
                    <c:v>5.1230087505162762</c:v>
                  </c:pt>
                  <c:pt idx="5">
                    <c:v>8.8369860599969314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6b'!$B$30:$G$30</c:f>
              <c:numCache>
                <c:formatCode>0.00</c:formatCode>
                <c:ptCount val="6"/>
                <c:pt idx="0">
                  <c:v>193.58368192647637</c:v>
                </c:pt>
                <c:pt idx="1">
                  <c:v>332.34932353843942</c:v>
                </c:pt>
                <c:pt idx="2">
                  <c:v>474.45816521243745</c:v>
                </c:pt>
                <c:pt idx="3">
                  <c:v>588.12805489484344</c:v>
                </c:pt>
                <c:pt idx="4">
                  <c:v>709.56321733031712</c:v>
                </c:pt>
                <c:pt idx="5">
                  <c:v>742.06316770565638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22-4800-B876-40D5F02BFA0C}"/>
            </c:ext>
          </c:extLst>
        </c:ser>
        <c:ser>
          <c:idx val="1"/>
          <c:order val="1"/>
          <c:tx>
            <c:strRef>
              <c:f>'Figure 6b'!$A$31</c:f>
              <c:strCache>
                <c:ptCount val="1"/>
                <c:pt idx="0">
                  <c:v>OG 1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6b'!$B$40:$G$40</c:f>
                <c:numCache>
                  <c:formatCode>General</c:formatCode>
                  <c:ptCount val="6"/>
                  <c:pt idx="0">
                    <c:v>2.2055598670379912</c:v>
                  </c:pt>
                  <c:pt idx="1">
                    <c:v>0.99666339213004984</c:v>
                  </c:pt>
                  <c:pt idx="2">
                    <c:v>7.9738011169575733</c:v>
                  </c:pt>
                  <c:pt idx="3">
                    <c:v>7.4824256265481868</c:v>
                  </c:pt>
                  <c:pt idx="4">
                    <c:v>5.6355218995742575</c:v>
                  </c:pt>
                  <c:pt idx="5">
                    <c:v>7.8079673820682061</c:v>
                  </c:pt>
                </c:numCache>
              </c:numRef>
            </c:plus>
            <c:minus>
              <c:numRef>
                <c:f>'Figure 6b'!$B$40:$G$40</c:f>
                <c:numCache>
                  <c:formatCode>General</c:formatCode>
                  <c:ptCount val="6"/>
                  <c:pt idx="0">
                    <c:v>2.2055598670379912</c:v>
                  </c:pt>
                  <c:pt idx="1">
                    <c:v>0.99666339213004984</c:v>
                  </c:pt>
                  <c:pt idx="2">
                    <c:v>7.9738011169575733</c:v>
                  </c:pt>
                  <c:pt idx="3">
                    <c:v>7.4824256265481868</c:v>
                  </c:pt>
                  <c:pt idx="4">
                    <c:v>5.6355218995742575</c:v>
                  </c:pt>
                  <c:pt idx="5">
                    <c:v>7.8079673820682061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6b'!$B$31:$G$31</c:f>
              <c:numCache>
                <c:formatCode>0.00</c:formatCode>
                <c:ptCount val="6"/>
                <c:pt idx="0">
                  <c:v>151.53375115272144</c:v>
                </c:pt>
                <c:pt idx="1">
                  <c:v>275.72591168749858</c:v>
                </c:pt>
                <c:pt idx="2">
                  <c:v>413.91187677601835</c:v>
                </c:pt>
                <c:pt idx="3">
                  <c:v>541.90184297658141</c:v>
                </c:pt>
                <c:pt idx="4">
                  <c:v>656.94207490952886</c:v>
                </c:pt>
                <c:pt idx="5">
                  <c:v>725.45918743659684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22-4800-B876-40D5F02BFA0C}"/>
            </c:ext>
          </c:extLst>
        </c:ser>
        <c:ser>
          <c:idx val="2"/>
          <c:order val="2"/>
          <c:tx>
            <c:strRef>
              <c:f>'Figure 6b'!$A$32</c:f>
              <c:strCache>
                <c:ptCount val="1"/>
                <c:pt idx="0">
                  <c:v>OG 3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6b'!$B$41:$G$41</c:f>
                <c:numCache>
                  <c:formatCode>General</c:formatCode>
                  <c:ptCount val="6"/>
                  <c:pt idx="0">
                    <c:v>2.7927660418977722</c:v>
                  </c:pt>
                  <c:pt idx="1">
                    <c:v>10.735103945306383</c:v>
                  </c:pt>
                  <c:pt idx="2">
                    <c:v>4.2063530328259029</c:v>
                  </c:pt>
                  <c:pt idx="3">
                    <c:v>2.8700956167826353</c:v>
                  </c:pt>
                  <c:pt idx="4">
                    <c:v>7.0797086872153541</c:v>
                  </c:pt>
                  <c:pt idx="5">
                    <c:v>9.5711645802657976</c:v>
                  </c:pt>
                </c:numCache>
              </c:numRef>
            </c:plus>
            <c:minus>
              <c:numRef>
                <c:f>'Figure 6b'!$B$41:$G$41</c:f>
                <c:numCache>
                  <c:formatCode>General</c:formatCode>
                  <c:ptCount val="6"/>
                  <c:pt idx="0">
                    <c:v>2.7927660418977722</c:v>
                  </c:pt>
                  <c:pt idx="1">
                    <c:v>10.735103945306383</c:v>
                  </c:pt>
                  <c:pt idx="2">
                    <c:v>4.2063530328259029</c:v>
                  </c:pt>
                  <c:pt idx="3">
                    <c:v>2.8700956167826353</c:v>
                  </c:pt>
                  <c:pt idx="4">
                    <c:v>7.0797086872153541</c:v>
                  </c:pt>
                  <c:pt idx="5">
                    <c:v>9.5711645802657976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6b'!$B$32:$G$32</c:f>
              <c:numCache>
                <c:formatCode>0.00</c:formatCode>
                <c:ptCount val="6"/>
                <c:pt idx="0">
                  <c:v>136.26422321811771</c:v>
                </c:pt>
                <c:pt idx="1">
                  <c:v>219.91709217437955</c:v>
                </c:pt>
                <c:pt idx="2">
                  <c:v>364.23697019389397</c:v>
                </c:pt>
                <c:pt idx="3">
                  <c:v>468.97679621027197</c:v>
                </c:pt>
                <c:pt idx="4">
                  <c:v>583.87999391816516</c:v>
                </c:pt>
                <c:pt idx="5">
                  <c:v>645.22564866740026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22-4800-B876-40D5F02BFA0C}"/>
            </c:ext>
          </c:extLst>
        </c:ser>
        <c:ser>
          <c:idx val="3"/>
          <c:order val="3"/>
          <c:tx>
            <c:strRef>
              <c:f>'Figure 6b'!$A$33</c:f>
              <c:strCache>
                <c:ptCount val="1"/>
                <c:pt idx="0">
                  <c:v>OG 5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6b'!$B$42:$G$42</c:f>
                <c:numCache>
                  <c:formatCode>General</c:formatCode>
                  <c:ptCount val="6"/>
                  <c:pt idx="0">
                    <c:v>1.059347673714945</c:v>
                  </c:pt>
                  <c:pt idx="1">
                    <c:v>11.669409831077401</c:v>
                  </c:pt>
                  <c:pt idx="2">
                    <c:v>8.6228382073213883</c:v>
                  </c:pt>
                  <c:pt idx="3">
                    <c:v>5.3025274239623368</c:v>
                  </c:pt>
                  <c:pt idx="4">
                    <c:v>6.863678607817195</c:v>
                  </c:pt>
                  <c:pt idx="5">
                    <c:v>7.8899757181493788</c:v>
                  </c:pt>
                </c:numCache>
              </c:numRef>
            </c:plus>
            <c:minus>
              <c:numRef>
                <c:f>'Figure 6b'!$B$42:$G$42</c:f>
                <c:numCache>
                  <c:formatCode>General</c:formatCode>
                  <c:ptCount val="6"/>
                  <c:pt idx="0">
                    <c:v>1.059347673714945</c:v>
                  </c:pt>
                  <c:pt idx="1">
                    <c:v>11.669409831077401</c:v>
                  </c:pt>
                  <c:pt idx="2">
                    <c:v>8.6228382073213883</c:v>
                  </c:pt>
                  <c:pt idx="3">
                    <c:v>5.3025274239623368</c:v>
                  </c:pt>
                  <c:pt idx="4">
                    <c:v>6.863678607817195</c:v>
                  </c:pt>
                  <c:pt idx="5">
                    <c:v>7.8899757181493788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6b'!$B$33:$G$33</c:f>
              <c:numCache>
                <c:formatCode>0.00</c:formatCode>
                <c:ptCount val="6"/>
                <c:pt idx="0">
                  <c:v>85.47020379805123</c:v>
                </c:pt>
                <c:pt idx="1">
                  <c:v>148.78654121235041</c:v>
                </c:pt>
                <c:pt idx="2">
                  <c:v>262.48905809119788</c:v>
                </c:pt>
                <c:pt idx="3">
                  <c:v>347.99841452497884</c:v>
                </c:pt>
                <c:pt idx="4">
                  <c:v>446.00072447619527</c:v>
                </c:pt>
                <c:pt idx="5">
                  <c:v>523.72196911939955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22-4800-B876-40D5F02BFA0C}"/>
            </c:ext>
          </c:extLst>
        </c:ser>
        <c:ser>
          <c:idx val="4"/>
          <c:order val="4"/>
          <c:tx>
            <c:strRef>
              <c:f>'Figure 6b'!$A$34</c:f>
              <c:strCache>
                <c:ptCount val="1"/>
                <c:pt idx="0">
                  <c:v>OG 10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6b'!$B$43:$G$43</c:f>
                <c:numCache>
                  <c:formatCode>General</c:formatCode>
                  <c:ptCount val="6"/>
                  <c:pt idx="0">
                    <c:v>1.3143861125747154</c:v>
                  </c:pt>
                  <c:pt idx="1">
                    <c:v>1.5329968481941647</c:v>
                  </c:pt>
                  <c:pt idx="2">
                    <c:v>4.7625098059809412</c:v>
                  </c:pt>
                  <c:pt idx="3">
                    <c:v>1.6818383540459139</c:v>
                  </c:pt>
                  <c:pt idx="4">
                    <c:v>8.6079844563671788</c:v>
                  </c:pt>
                  <c:pt idx="5">
                    <c:v>12.878598228528105</c:v>
                  </c:pt>
                </c:numCache>
              </c:numRef>
            </c:plus>
            <c:minus>
              <c:numRef>
                <c:f>'Figure 6b'!$B$43:$G$43</c:f>
                <c:numCache>
                  <c:formatCode>General</c:formatCode>
                  <c:ptCount val="6"/>
                  <c:pt idx="0">
                    <c:v>1.3143861125747154</c:v>
                  </c:pt>
                  <c:pt idx="1">
                    <c:v>1.5329968481941647</c:v>
                  </c:pt>
                  <c:pt idx="2">
                    <c:v>4.7625098059809412</c:v>
                  </c:pt>
                  <c:pt idx="3">
                    <c:v>1.6818383540459139</c:v>
                  </c:pt>
                  <c:pt idx="4">
                    <c:v>8.6079844563671788</c:v>
                  </c:pt>
                  <c:pt idx="5">
                    <c:v>12.878598228528105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6b'!$B$34:$G$34</c:f>
              <c:numCache>
                <c:formatCode>0.00</c:formatCode>
                <c:ptCount val="6"/>
                <c:pt idx="0">
                  <c:v>50.108848294795806</c:v>
                </c:pt>
                <c:pt idx="1">
                  <c:v>83.339647870423818</c:v>
                </c:pt>
                <c:pt idx="2">
                  <c:v>153.43265398561448</c:v>
                </c:pt>
                <c:pt idx="3">
                  <c:v>206.99019694427272</c:v>
                </c:pt>
                <c:pt idx="4">
                  <c:v>281.30842499863257</c:v>
                </c:pt>
                <c:pt idx="5">
                  <c:v>346.17129152425701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22-4800-B876-40D5F02BFA0C}"/>
            </c:ext>
          </c:extLst>
        </c:ser>
        <c:ser>
          <c:idx val="5"/>
          <c:order val="5"/>
          <c:tx>
            <c:strRef>
              <c:f>'Figure 6b'!$A$35</c:f>
              <c:strCache>
                <c:ptCount val="1"/>
                <c:pt idx="0">
                  <c:v>OG 15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6b'!$B$44:$G$44</c:f>
                <c:numCache>
                  <c:formatCode>General</c:formatCode>
                  <c:ptCount val="6"/>
                  <c:pt idx="0">
                    <c:v>0.7715854837011844</c:v>
                  </c:pt>
                  <c:pt idx="1">
                    <c:v>0.32299276596806908</c:v>
                  </c:pt>
                  <c:pt idx="2">
                    <c:v>2.631416599849985</c:v>
                  </c:pt>
                  <c:pt idx="3">
                    <c:v>5.218441030617698</c:v>
                  </c:pt>
                  <c:pt idx="4">
                    <c:v>1.1492371287707166</c:v>
                  </c:pt>
                  <c:pt idx="5">
                    <c:v>2.2346493638602456</c:v>
                  </c:pt>
                </c:numCache>
              </c:numRef>
            </c:plus>
            <c:minus>
              <c:numRef>
                <c:f>'Figure 6b'!$B$44:$G$44</c:f>
                <c:numCache>
                  <c:formatCode>General</c:formatCode>
                  <c:ptCount val="6"/>
                  <c:pt idx="0">
                    <c:v>0.7715854837011844</c:v>
                  </c:pt>
                  <c:pt idx="1">
                    <c:v>0.32299276596806908</c:v>
                  </c:pt>
                  <c:pt idx="2">
                    <c:v>2.631416599849985</c:v>
                  </c:pt>
                  <c:pt idx="3">
                    <c:v>5.218441030617698</c:v>
                  </c:pt>
                  <c:pt idx="4">
                    <c:v>1.1492371287707166</c:v>
                  </c:pt>
                  <c:pt idx="5">
                    <c:v>2.2346493638602456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6b'!$B$29:$G$29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6b'!$B$35:$G$35</c:f>
              <c:numCache>
                <c:formatCode>0.00</c:formatCode>
                <c:ptCount val="6"/>
                <c:pt idx="0">
                  <c:v>25.397009710033235</c:v>
                </c:pt>
                <c:pt idx="1">
                  <c:v>48.37308144411007</c:v>
                </c:pt>
                <c:pt idx="2">
                  <c:v>88.295719009881751</c:v>
                </c:pt>
                <c:pt idx="3">
                  <c:v>122.94253891106916</c:v>
                </c:pt>
                <c:pt idx="4">
                  <c:v>171.77240110535973</c:v>
                </c:pt>
                <c:pt idx="5">
                  <c:v>232.82114836697735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22-4800-B876-40D5F02B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266112"/>
        <c:axId val="332276480"/>
      </c:scatterChart>
      <c:valAx>
        <c:axId val="332266112"/>
        <c:scaling>
          <c:orientation val="minMax"/>
          <c:max val="1.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pNPB Endkonz. in 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76480"/>
        <c:crosses val="autoZero"/>
        <c:crossBetween val="midCat"/>
      </c:valAx>
      <c:valAx>
        <c:axId val="33227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U/mg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266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DDM Protein mit FS C10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6b'!$J$42</c:f>
              <c:strCache>
                <c:ptCount val="1"/>
                <c:pt idx="0">
                  <c:v>DDM 0 mM C10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6b'!$K$51:$P$51</c:f>
                <c:numCache>
                  <c:formatCode>General</c:formatCode>
                  <c:ptCount val="6"/>
                  <c:pt idx="0">
                    <c:v>3.6844891941636737</c:v>
                  </c:pt>
                  <c:pt idx="1">
                    <c:v>5.3189939426931243</c:v>
                  </c:pt>
                  <c:pt idx="2">
                    <c:v>5.4762125154815884</c:v>
                  </c:pt>
                  <c:pt idx="3">
                    <c:v>7.1121548817122795</c:v>
                  </c:pt>
                  <c:pt idx="4">
                    <c:v>4.0751745390631884</c:v>
                  </c:pt>
                  <c:pt idx="5">
                    <c:v>8.3389783293450286</c:v>
                  </c:pt>
                </c:numCache>
              </c:numRef>
            </c:plus>
            <c:minus>
              <c:numRef>
                <c:f>'Figure 6b'!$K$51:$P$51</c:f>
                <c:numCache>
                  <c:formatCode>General</c:formatCode>
                  <c:ptCount val="6"/>
                  <c:pt idx="0">
                    <c:v>3.6844891941636737</c:v>
                  </c:pt>
                  <c:pt idx="1">
                    <c:v>5.3189939426931243</c:v>
                  </c:pt>
                  <c:pt idx="2">
                    <c:v>5.4762125154815884</c:v>
                  </c:pt>
                  <c:pt idx="3">
                    <c:v>7.1121548817122795</c:v>
                  </c:pt>
                  <c:pt idx="4">
                    <c:v>4.0751745390631884</c:v>
                  </c:pt>
                  <c:pt idx="5">
                    <c:v>8.3389783293450286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6b'!$K$42:$P$42</c:f>
              <c:numCache>
                <c:formatCode>0.00</c:formatCode>
                <c:ptCount val="6"/>
                <c:pt idx="0">
                  <c:v>140.0794300553392</c:v>
                </c:pt>
                <c:pt idx="1">
                  <c:v>239.34565544965696</c:v>
                </c:pt>
                <c:pt idx="2">
                  <c:v>342.42025150670366</c:v>
                </c:pt>
                <c:pt idx="3">
                  <c:v>419.05501050840729</c:v>
                </c:pt>
                <c:pt idx="4">
                  <c:v>491.47868602273292</c:v>
                </c:pt>
                <c:pt idx="5">
                  <c:v>520.57344466279835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DB-4A04-8218-8CDFF9FC406E}"/>
            </c:ext>
          </c:extLst>
        </c:ser>
        <c:ser>
          <c:idx val="1"/>
          <c:order val="1"/>
          <c:tx>
            <c:strRef>
              <c:f>'Figure 6b'!$J$43</c:f>
              <c:strCache>
                <c:ptCount val="1"/>
                <c:pt idx="0">
                  <c:v>DDM 1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6b'!$K$52:$P$52</c:f>
                <c:numCache>
                  <c:formatCode>General</c:formatCode>
                  <c:ptCount val="6"/>
                  <c:pt idx="0">
                    <c:v>2.5118812350892825</c:v>
                  </c:pt>
                  <c:pt idx="1">
                    <c:v>3.2095679767839433</c:v>
                  </c:pt>
                  <c:pt idx="2">
                    <c:v>8.0697020255067038</c:v>
                  </c:pt>
                  <c:pt idx="3">
                    <c:v>8.8265424525044551</c:v>
                  </c:pt>
                  <c:pt idx="4">
                    <c:v>10.365344850224115</c:v>
                  </c:pt>
                  <c:pt idx="5">
                    <c:v>8.8317279519866698</c:v>
                  </c:pt>
                </c:numCache>
              </c:numRef>
            </c:plus>
            <c:minus>
              <c:numRef>
                <c:f>'Figure 6b'!$K$52:$P$52</c:f>
                <c:numCache>
                  <c:formatCode>General</c:formatCode>
                  <c:ptCount val="6"/>
                  <c:pt idx="0">
                    <c:v>2.5118812350892825</c:v>
                  </c:pt>
                  <c:pt idx="1">
                    <c:v>3.2095679767839433</c:v>
                  </c:pt>
                  <c:pt idx="2">
                    <c:v>8.0697020255067038</c:v>
                  </c:pt>
                  <c:pt idx="3">
                    <c:v>8.8265424525044551</c:v>
                  </c:pt>
                  <c:pt idx="4">
                    <c:v>10.365344850224115</c:v>
                  </c:pt>
                  <c:pt idx="5">
                    <c:v>8.8317279519866698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6b'!$K$43:$P$43</c:f>
              <c:numCache>
                <c:formatCode>0.00</c:formatCode>
                <c:ptCount val="6"/>
                <c:pt idx="0">
                  <c:v>102.10510221992905</c:v>
                </c:pt>
                <c:pt idx="1">
                  <c:v>187.51502338836463</c:v>
                </c:pt>
                <c:pt idx="2">
                  <c:v>293.00092463003745</c:v>
                </c:pt>
                <c:pt idx="3">
                  <c:v>385.03572035211056</c:v>
                </c:pt>
                <c:pt idx="4">
                  <c:v>476.18305633097606</c:v>
                </c:pt>
                <c:pt idx="5">
                  <c:v>551.35611693210217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B-4A04-8218-8CDFF9FC406E}"/>
            </c:ext>
          </c:extLst>
        </c:ser>
        <c:ser>
          <c:idx val="2"/>
          <c:order val="2"/>
          <c:tx>
            <c:strRef>
              <c:f>'Figure 6b'!$J$44</c:f>
              <c:strCache>
                <c:ptCount val="1"/>
                <c:pt idx="0">
                  <c:v>DDM 3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6b'!$K$53:$P$53</c:f>
                <c:numCache>
                  <c:formatCode>General</c:formatCode>
                  <c:ptCount val="6"/>
                  <c:pt idx="0">
                    <c:v>1.618550640205513</c:v>
                  </c:pt>
                  <c:pt idx="1">
                    <c:v>2.0198555440032426</c:v>
                  </c:pt>
                  <c:pt idx="2">
                    <c:v>5.5915463361627946</c:v>
                  </c:pt>
                  <c:pt idx="3">
                    <c:v>6.3099920457563732</c:v>
                  </c:pt>
                  <c:pt idx="4">
                    <c:v>8.539958848483387</c:v>
                  </c:pt>
                  <c:pt idx="5">
                    <c:v>9.129656888316763</c:v>
                  </c:pt>
                </c:numCache>
              </c:numRef>
            </c:plus>
            <c:minus>
              <c:numRef>
                <c:f>'Figure 6b'!$K$53:$P$53</c:f>
                <c:numCache>
                  <c:formatCode>General</c:formatCode>
                  <c:ptCount val="6"/>
                  <c:pt idx="0">
                    <c:v>1.618550640205513</c:v>
                  </c:pt>
                  <c:pt idx="1">
                    <c:v>2.0198555440032426</c:v>
                  </c:pt>
                  <c:pt idx="2">
                    <c:v>5.5915463361627946</c:v>
                  </c:pt>
                  <c:pt idx="3">
                    <c:v>6.3099920457563732</c:v>
                  </c:pt>
                  <c:pt idx="4">
                    <c:v>8.539958848483387</c:v>
                  </c:pt>
                  <c:pt idx="5">
                    <c:v>9.129656888316763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6b'!$K$44:$P$44</c:f>
              <c:numCache>
                <c:formatCode>0.00</c:formatCode>
                <c:ptCount val="6"/>
                <c:pt idx="0">
                  <c:v>86.555912601541365</c:v>
                </c:pt>
                <c:pt idx="1">
                  <c:v>156.01890309020763</c:v>
                </c:pt>
                <c:pt idx="2">
                  <c:v>261.24378676034877</c:v>
                </c:pt>
                <c:pt idx="3">
                  <c:v>353.53960005395356</c:v>
                </c:pt>
                <c:pt idx="4">
                  <c:v>467.95230224201015</c:v>
                </c:pt>
                <c:pt idx="5">
                  <c:v>559.44766164958446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DB-4A04-8218-8CDFF9FC406E}"/>
            </c:ext>
          </c:extLst>
        </c:ser>
        <c:ser>
          <c:idx val="3"/>
          <c:order val="3"/>
          <c:tx>
            <c:strRef>
              <c:f>'Figure 6b'!$J$45</c:f>
              <c:strCache>
                <c:ptCount val="1"/>
                <c:pt idx="0">
                  <c:v>DDM 5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6b'!$K$54:$P$54</c:f>
                <c:numCache>
                  <c:formatCode>General</c:formatCode>
                  <c:ptCount val="6"/>
                  <c:pt idx="0">
                    <c:v>1.6833189286696777</c:v>
                  </c:pt>
                  <c:pt idx="1">
                    <c:v>3.6308535590430968</c:v>
                  </c:pt>
                  <c:pt idx="2">
                    <c:v>6.3945363005745843</c:v>
                  </c:pt>
                  <c:pt idx="3">
                    <c:v>7.9251514333465627</c:v>
                  </c:pt>
                  <c:pt idx="4">
                    <c:v>11.133073114336083</c:v>
                  </c:pt>
                  <c:pt idx="5">
                    <c:v>12.337359372071461</c:v>
                  </c:pt>
                </c:numCache>
              </c:numRef>
            </c:plus>
            <c:minus>
              <c:numRef>
                <c:f>'Figure 6b'!$K$54:$P$54</c:f>
                <c:numCache>
                  <c:formatCode>General</c:formatCode>
                  <c:ptCount val="6"/>
                  <c:pt idx="0">
                    <c:v>1.6833189286696777</c:v>
                  </c:pt>
                  <c:pt idx="1">
                    <c:v>3.6308535590430968</c:v>
                  </c:pt>
                  <c:pt idx="2">
                    <c:v>6.3945363005745843</c:v>
                  </c:pt>
                  <c:pt idx="3">
                    <c:v>7.9251514333465627</c:v>
                  </c:pt>
                  <c:pt idx="4">
                    <c:v>11.133073114336083</c:v>
                  </c:pt>
                  <c:pt idx="5">
                    <c:v>12.337359372071461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6b'!$K$45:$P$45</c:f>
              <c:numCache>
                <c:formatCode>0.00</c:formatCode>
                <c:ptCount val="6"/>
                <c:pt idx="0">
                  <c:v>68.883780068029282</c:v>
                </c:pt>
                <c:pt idx="1">
                  <c:v>129.79533773699072</c:v>
                </c:pt>
                <c:pt idx="2">
                  <c:v>226.19782748936075</c:v>
                </c:pt>
                <c:pt idx="3">
                  <c:v>317.62358221119337</c:v>
                </c:pt>
                <c:pt idx="4">
                  <c:v>431.65345862767003</c:v>
                </c:pt>
                <c:pt idx="5">
                  <c:v>554.50572896191795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DB-4A04-8218-8CDFF9FC406E}"/>
            </c:ext>
          </c:extLst>
        </c:ser>
        <c:ser>
          <c:idx val="4"/>
          <c:order val="4"/>
          <c:tx>
            <c:strRef>
              <c:f>'Figure 6b'!$J$46</c:f>
              <c:strCache>
                <c:ptCount val="1"/>
                <c:pt idx="0">
                  <c:v>DDM 10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6b'!$K$55:$P$55</c:f>
                <c:numCache>
                  <c:formatCode>General</c:formatCode>
                  <c:ptCount val="6"/>
                  <c:pt idx="0">
                    <c:v>1.8316417176027284</c:v>
                  </c:pt>
                  <c:pt idx="1">
                    <c:v>3.2782255250840513</c:v>
                  </c:pt>
                  <c:pt idx="2">
                    <c:v>5.186273112807303</c:v>
                  </c:pt>
                  <c:pt idx="3">
                    <c:v>6.6594171683122836</c:v>
                  </c:pt>
                  <c:pt idx="4">
                    <c:v>9.6137842275194778</c:v>
                  </c:pt>
                  <c:pt idx="5">
                    <c:v>7.1204521879387306</c:v>
                  </c:pt>
                </c:numCache>
              </c:numRef>
            </c:plus>
            <c:minus>
              <c:numRef>
                <c:f>'Figure 6b'!$K$55:$P$55</c:f>
                <c:numCache>
                  <c:formatCode>General</c:formatCode>
                  <c:ptCount val="6"/>
                  <c:pt idx="0">
                    <c:v>1.8316417176027284</c:v>
                  </c:pt>
                  <c:pt idx="1">
                    <c:v>3.2782255250840513</c:v>
                  </c:pt>
                  <c:pt idx="2">
                    <c:v>5.186273112807303</c:v>
                  </c:pt>
                  <c:pt idx="3">
                    <c:v>6.6594171683122836</c:v>
                  </c:pt>
                  <c:pt idx="4">
                    <c:v>9.6137842275194778</c:v>
                  </c:pt>
                  <c:pt idx="5">
                    <c:v>7.1204521879387306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6b'!$K$46:$P$46</c:f>
              <c:numCache>
                <c:formatCode>0.00</c:formatCode>
                <c:ptCount val="6"/>
                <c:pt idx="0">
                  <c:v>49.471530390972589</c:v>
                </c:pt>
                <c:pt idx="1">
                  <c:v>97.69017643859307</c:v>
                </c:pt>
                <c:pt idx="2">
                  <c:v>170.00944492430608</c:v>
                </c:pt>
                <c:pt idx="3">
                  <c:v>247.91448944079721</c:v>
                </c:pt>
                <c:pt idx="4">
                  <c:v>357.01983434104278</c:v>
                </c:pt>
                <c:pt idx="5">
                  <c:v>497.96932296815424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DB-4A04-8218-8CDFF9FC406E}"/>
            </c:ext>
          </c:extLst>
        </c:ser>
        <c:ser>
          <c:idx val="5"/>
          <c:order val="5"/>
          <c:tx>
            <c:strRef>
              <c:f>'Figure 6b'!$J$47</c:f>
              <c:strCache>
                <c:ptCount val="1"/>
                <c:pt idx="0">
                  <c:v>DDM 15 mM C10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6b'!$K$56:$P$56</c:f>
                <c:numCache>
                  <c:formatCode>General</c:formatCode>
                  <c:ptCount val="6"/>
                  <c:pt idx="0">
                    <c:v>1.3317524748918419</c:v>
                  </c:pt>
                  <c:pt idx="1">
                    <c:v>3.168886619457731</c:v>
                  </c:pt>
                  <c:pt idx="2">
                    <c:v>4.2738070576850484</c:v>
                  </c:pt>
                  <c:pt idx="3">
                    <c:v>4.0881718301338212</c:v>
                  </c:pt>
                  <c:pt idx="4">
                    <c:v>5.5498007577608703</c:v>
                  </c:pt>
                  <c:pt idx="5">
                    <c:v>12.092013806111558</c:v>
                  </c:pt>
                </c:numCache>
              </c:numRef>
            </c:plus>
            <c:minus>
              <c:numRef>
                <c:f>'Figure 6b'!$K$56:$P$56</c:f>
                <c:numCache>
                  <c:formatCode>General</c:formatCode>
                  <c:ptCount val="6"/>
                  <c:pt idx="0">
                    <c:v>1.3317524748918419</c:v>
                  </c:pt>
                  <c:pt idx="1">
                    <c:v>3.168886619457731</c:v>
                  </c:pt>
                  <c:pt idx="2">
                    <c:v>4.2738070576850484</c:v>
                  </c:pt>
                  <c:pt idx="3">
                    <c:v>4.0881718301338212</c:v>
                  </c:pt>
                  <c:pt idx="4">
                    <c:v>5.5498007577608703</c:v>
                  </c:pt>
                  <c:pt idx="5">
                    <c:v>12.092013806111558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6b'!$K$47:$P$47</c:f>
              <c:numCache>
                <c:formatCode>0.00</c:formatCode>
                <c:ptCount val="6"/>
                <c:pt idx="0">
                  <c:v>32.836010498686349</c:v>
                </c:pt>
                <c:pt idx="1">
                  <c:v>66.820498312112107</c:v>
                </c:pt>
                <c:pt idx="2">
                  <c:v>120.38130399041449</c:v>
                </c:pt>
                <c:pt idx="3">
                  <c:v>177.9095767559985</c:v>
                </c:pt>
                <c:pt idx="4">
                  <c:v>268.79589516333226</c:v>
                </c:pt>
                <c:pt idx="5">
                  <c:v>407.17001041799784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DB-4A04-8218-8CDFF9FC4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338688"/>
        <c:axId val="332340608"/>
      </c:scatterChart>
      <c:valAx>
        <c:axId val="332338688"/>
        <c:scaling>
          <c:orientation val="minMax"/>
          <c:max val="1.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pNPB Endkonz. in 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340608"/>
        <c:crosses val="autoZero"/>
        <c:crossBetween val="midCat"/>
      </c:valAx>
      <c:valAx>
        <c:axId val="3323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U/mg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33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9570664980746"/>
          <c:y val="2.777266941005916E-2"/>
          <c:w val="0.76334961779412613"/>
          <c:h val="0.82381724038280113"/>
        </c:manualLayout>
      </c:layout>
      <c:scatterChart>
        <c:scatterStyle val="lineMarker"/>
        <c:varyColors val="0"/>
        <c:ser>
          <c:idx val="6"/>
          <c:order val="0"/>
          <c:tx>
            <c:strRef>
              <c:f>'Figure 6b'!$B$114</c:f>
              <c:strCache>
                <c:ptCount val="1"/>
                <c:pt idx="0">
                  <c:v>OG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6b'!$B$117:$G$117</c:f>
                <c:numCache>
                  <c:formatCode>General</c:formatCode>
                  <c:ptCount val="6"/>
                  <c:pt idx="0">
                    <c:v>7.5880471798434463</c:v>
                  </c:pt>
                  <c:pt idx="1">
                    <c:v>8.0564964832314399</c:v>
                  </c:pt>
                  <c:pt idx="2">
                    <c:v>13.019999154995245</c:v>
                  </c:pt>
                  <c:pt idx="3">
                    <c:v>18.081611291916303</c:v>
                  </c:pt>
                  <c:pt idx="4">
                    <c:v>31.596470579309742</c:v>
                  </c:pt>
                  <c:pt idx="5">
                    <c:v>22.846933059670089</c:v>
                  </c:pt>
                </c:numCache>
              </c:numRef>
            </c:plus>
            <c:minus>
              <c:numRef>
                <c:f>'Figure 6b'!$B$117:$G$117</c:f>
                <c:numCache>
                  <c:formatCode>General</c:formatCode>
                  <c:ptCount val="6"/>
                  <c:pt idx="0">
                    <c:v>7.5880471798434463</c:v>
                  </c:pt>
                  <c:pt idx="1">
                    <c:v>8.0564964832314399</c:v>
                  </c:pt>
                  <c:pt idx="2">
                    <c:v>13.019999154995245</c:v>
                  </c:pt>
                  <c:pt idx="3">
                    <c:v>18.081611291916303</c:v>
                  </c:pt>
                  <c:pt idx="4">
                    <c:v>31.596470579309742</c:v>
                  </c:pt>
                  <c:pt idx="5">
                    <c:v>22.846933059670089</c:v>
                  </c:pt>
                </c:numCache>
              </c:numRef>
            </c:minus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6b'!$B$116:$G$116</c:f>
              <c:numCache>
                <c:formatCode>0.0</c:formatCode>
                <c:ptCount val="6"/>
                <c:pt idx="0">
                  <c:v>166.93945497461732</c:v>
                </c:pt>
                <c:pt idx="1">
                  <c:v>285.80779195541885</c:v>
                </c:pt>
                <c:pt idx="2">
                  <c:v>412.60567014620477</c:v>
                </c:pt>
                <c:pt idx="3">
                  <c:v>516.36267690141494</c:v>
                </c:pt>
                <c:pt idx="4">
                  <c:v>614.39849700464197</c:v>
                </c:pt>
                <c:pt idx="5">
                  <c:v>657.64172078439469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F1-4394-A0BA-FDF748F49C62}"/>
            </c:ext>
          </c:extLst>
        </c:ser>
        <c:ser>
          <c:idx val="0"/>
          <c:order val="1"/>
          <c:tx>
            <c:strRef>
              <c:f>'Figure 6b'!$K$115</c:f>
              <c:strCache>
                <c:ptCount val="1"/>
                <c:pt idx="0">
                  <c:v>DDM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6b'!$K$117:$P$117</c:f>
                <c:numCache>
                  <c:formatCode>General</c:formatCode>
                  <c:ptCount val="6"/>
                  <c:pt idx="0">
                    <c:v>8.6858611191506547</c:v>
                  </c:pt>
                  <c:pt idx="1">
                    <c:v>10.495389635582747</c:v>
                  </c:pt>
                  <c:pt idx="2">
                    <c:v>17.918184495777304</c:v>
                  </c:pt>
                  <c:pt idx="3">
                    <c:v>15.760488832636712</c:v>
                  </c:pt>
                  <c:pt idx="4">
                    <c:v>16.220600395774674</c:v>
                  </c:pt>
                  <c:pt idx="5">
                    <c:v>15.186066371836459</c:v>
                  </c:pt>
                </c:numCache>
              </c:numRef>
            </c:plus>
            <c:minus>
              <c:numRef>
                <c:f>'Figure 6b'!$K$117:$P$117</c:f>
                <c:numCache>
                  <c:formatCode>General</c:formatCode>
                  <c:ptCount val="6"/>
                  <c:pt idx="0">
                    <c:v>8.6858611191506547</c:v>
                  </c:pt>
                  <c:pt idx="1">
                    <c:v>10.495389635582747</c:v>
                  </c:pt>
                  <c:pt idx="2">
                    <c:v>17.918184495777304</c:v>
                  </c:pt>
                  <c:pt idx="3">
                    <c:v>15.760488832636712</c:v>
                  </c:pt>
                  <c:pt idx="4">
                    <c:v>16.220600395774674</c:v>
                  </c:pt>
                  <c:pt idx="5">
                    <c:v>15.186066371836459</c:v>
                  </c:pt>
                </c:numCache>
              </c:numRef>
            </c:minus>
          </c:errBars>
          <c:xVal>
            <c:numRef>
              <c:f>'Figure 6b'!$K$41:$P$41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0.5</c:v>
                </c:pt>
                <c:pt idx="5">
                  <c:v>1</c:v>
                </c:pt>
              </c:numCache>
            </c:numRef>
          </c:xVal>
          <c:yVal>
            <c:numRef>
              <c:f>'Figure 6b'!$K$116:$P$116</c:f>
              <c:numCache>
                <c:formatCode>0.0</c:formatCode>
                <c:ptCount val="6"/>
                <c:pt idx="0">
                  <c:v>132.72695706970299</c:v>
                </c:pt>
                <c:pt idx="1">
                  <c:v>230.35192692082921</c:v>
                </c:pt>
                <c:pt idx="2">
                  <c:v>324.55651486573754</c:v>
                </c:pt>
                <c:pt idx="3">
                  <c:v>405.36526035197863</c:v>
                </c:pt>
                <c:pt idx="4">
                  <c:v>475.04471376443524</c:v>
                </c:pt>
                <c:pt idx="5">
                  <c:v>506.81064783067364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F1-4394-A0BA-FDF748F4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609024"/>
        <c:axId val="332610944"/>
      </c:scatterChart>
      <c:valAx>
        <c:axId val="332609024"/>
        <c:scaling>
          <c:orientation val="minMax"/>
          <c:max val="1.1000000000000001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Substrate concentration [mM]</a:t>
                </a:r>
              </a:p>
            </c:rich>
          </c:tx>
          <c:layout>
            <c:manualLayout>
              <c:xMode val="edge"/>
              <c:yMode val="edge"/>
              <c:x val="0.35354778239851381"/>
              <c:y val="0.918247011952191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332610944"/>
        <c:crosses val="autoZero"/>
        <c:crossBetween val="midCat"/>
      </c:valAx>
      <c:valAx>
        <c:axId val="332610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vmax [U/mg]</a:t>
                </a:r>
              </a:p>
            </c:rich>
          </c:tx>
          <c:layout>
            <c:manualLayout>
              <c:xMode val="edge"/>
              <c:yMode val="edge"/>
              <c:x val="2.7886446430346146E-2"/>
              <c:y val="0.297811933518508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332609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115509262696871"/>
          <c:y val="0.48427136896559136"/>
          <c:w val="0.43640353532641912"/>
          <c:h val="0.140311270757553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8526387494868"/>
          <c:y val="4.5248806393327352E-2"/>
          <c:w val="0.58034009688912991"/>
          <c:h val="0.810227386181171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6b'!$AE$119</c:f>
              <c:strCache>
                <c:ptCount val="1"/>
                <c:pt idx="0">
                  <c:v>0 mM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6b'!$AE$145:$AE$150</c:f>
                <c:numCache>
                  <c:formatCode>General</c:formatCode>
                  <c:ptCount val="6"/>
                  <c:pt idx="0">
                    <c:v>7.892503170088826E-5</c:v>
                  </c:pt>
                  <c:pt idx="1">
                    <c:v>3.9834939849091942E-5</c:v>
                  </c:pt>
                  <c:pt idx="2">
                    <c:v>9.4276778941817894E-6</c:v>
                  </c:pt>
                  <c:pt idx="3">
                    <c:v>4.977177057359052E-5</c:v>
                  </c:pt>
                  <c:pt idx="4">
                    <c:v>1.0175198942857552E-5</c:v>
                  </c:pt>
                  <c:pt idx="5">
                    <c:v>1.6048055516149606E-5</c:v>
                  </c:pt>
                </c:numCache>
              </c:numRef>
            </c:plus>
            <c:minus>
              <c:numRef>
                <c:f>'Figure 6b'!$AE$145:$AE$150</c:f>
                <c:numCache>
                  <c:formatCode>General</c:formatCode>
                  <c:ptCount val="6"/>
                  <c:pt idx="0">
                    <c:v>7.892503170088826E-5</c:v>
                  </c:pt>
                  <c:pt idx="1">
                    <c:v>3.9834939849091942E-5</c:v>
                  </c:pt>
                  <c:pt idx="2">
                    <c:v>9.4276778941817894E-6</c:v>
                  </c:pt>
                  <c:pt idx="3">
                    <c:v>4.977177057359052E-5</c:v>
                  </c:pt>
                  <c:pt idx="4">
                    <c:v>1.0175198942857552E-5</c:v>
                  </c:pt>
                  <c:pt idx="5">
                    <c:v>1.6048055516149606E-5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6b'!$AE$120:$AE$125</c:f>
              <c:numCache>
                <c:formatCode>0.00000</c:formatCode>
                <c:ptCount val="6"/>
                <c:pt idx="0">
                  <c:v>5.165724662576688E-3</c:v>
                </c:pt>
                <c:pt idx="1">
                  <c:v>3.0088823089911912E-3</c:v>
                </c:pt>
                <c:pt idx="2">
                  <c:v>2.1076673842302883E-3</c:v>
                </c:pt>
                <c:pt idx="3">
                  <c:v>1.7003099778649376E-3</c:v>
                </c:pt>
                <c:pt idx="4">
                  <c:v>1.4093176979528778E-3</c:v>
                </c:pt>
                <c:pt idx="5">
                  <c:v>1.3475941719245331E-3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D1-4A65-AB51-3E4508A5B5DF}"/>
            </c:ext>
          </c:extLst>
        </c:ser>
        <c:ser>
          <c:idx val="1"/>
          <c:order val="1"/>
          <c:tx>
            <c:strRef>
              <c:f>'Figure 6b'!$AF$119</c:f>
              <c:strCache>
                <c:ptCount val="1"/>
                <c:pt idx="0">
                  <c:v>0.5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725238790490405"/>
                  <c:y val="5.3709113669347608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6b'!$AF$145:$AF$150</c:f>
                <c:numCache>
                  <c:formatCode>General</c:formatCode>
                  <c:ptCount val="6"/>
                  <c:pt idx="0">
                    <c:v>9.6050604475849587E-5</c:v>
                  </c:pt>
                  <c:pt idx="1">
                    <c:v>1.3109717823866282E-5</c:v>
                  </c:pt>
                  <c:pt idx="2">
                    <c:v>4.6542490934951697E-5</c:v>
                  </c:pt>
                  <c:pt idx="3">
                    <c:v>2.548010144280198E-5</c:v>
                  </c:pt>
                  <c:pt idx="4">
                    <c:v>1.3058099878245329E-5</c:v>
                  </c:pt>
                  <c:pt idx="5">
                    <c:v>1.4835835873848086E-5</c:v>
                  </c:pt>
                </c:numCache>
              </c:numRef>
            </c:plus>
            <c:minus>
              <c:numRef>
                <c:f>'Figure 6b'!$AF$145:$AF$150</c:f>
                <c:numCache>
                  <c:formatCode>General</c:formatCode>
                  <c:ptCount val="6"/>
                  <c:pt idx="0">
                    <c:v>9.6050604475849587E-5</c:v>
                  </c:pt>
                  <c:pt idx="1">
                    <c:v>1.3109717823866282E-5</c:v>
                  </c:pt>
                  <c:pt idx="2">
                    <c:v>4.6542490934951697E-5</c:v>
                  </c:pt>
                  <c:pt idx="3">
                    <c:v>2.548010144280198E-5</c:v>
                  </c:pt>
                  <c:pt idx="4">
                    <c:v>1.3058099878245329E-5</c:v>
                  </c:pt>
                  <c:pt idx="5">
                    <c:v>1.4835835873848086E-5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6b'!$AF$120:$AF$125</c:f>
              <c:numCache>
                <c:formatCode>0.00000</c:formatCode>
                <c:ptCount val="6"/>
                <c:pt idx="0">
                  <c:v>6.5991898992334864E-3</c:v>
                </c:pt>
                <c:pt idx="1">
                  <c:v>3.6267900752591474E-3</c:v>
                </c:pt>
                <c:pt idx="2">
                  <c:v>2.4159731964906472E-3</c:v>
                </c:pt>
                <c:pt idx="3">
                  <c:v>1.8453526463522575E-3</c:v>
                </c:pt>
                <c:pt idx="4">
                  <c:v>1.5222042219440969E-3</c:v>
                </c:pt>
                <c:pt idx="5">
                  <c:v>1.3784372950510014E-3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D1-4A65-AB51-3E4508A5B5DF}"/>
            </c:ext>
          </c:extLst>
        </c:ser>
        <c:ser>
          <c:idx val="2"/>
          <c:order val="2"/>
          <c:tx>
            <c:strRef>
              <c:f>'Figure 6b'!$AG$119</c:f>
              <c:strCache>
                <c:ptCount val="1"/>
                <c:pt idx="0">
                  <c:v>1.5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880428333613002"/>
                  <c:y val="-8.6818946625883936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6b'!$AG$145:$AG$150</c:f>
                <c:numCache>
                  <c:formatCode>General</c:formatCode>
                  <c:ptCount val="6"/>
                  <c:pt idx="0">
                    <c:v>1.5040797541958107E-4</c:v>
                  </c:pt>
                  <c:pt idx="1">
                    <c:v>2.2196693491283517E-4</c:v>
                  </c:pt>
                  <c:pt idx="2">
                    <c:v>3.1705723656833095E-5</c:v>
                  </c:pt>
                  <c:pt idx="3">
                    <c:v>1.3049493473850558E-5</c:v>
                  </c:pt>
                  <c:pt idx="4">
                    <c:v>2.0766733911989223E-5</c:v>
                  </c:pt>
                  <c:pt idx="5">
                    <c:v>2.2990135893321222E-5</c:v>
                  </c:pt>
                </c:numCache>
              </c:numRef>
            </c:plus>
            <c:minus>
              <c:numRef>
                <c:f>'Figure 6b'!$AG$145:$AG$150</c:f>
                <c:numCache>
                  <c:formatCode>General</c:formatCode>
                  <c:ptCount val="6"/>
                  <c:pt idx="0">
                    <c:v>1.5040797541958107E-4</c:v>
                  </c:pt>
                  <c:pt idx="1">
                    <c:v>2.2196693491283517E-4</c:v>
                  </c:pt>
                  <c:pt idx="2">
                    <c:v>3.1705723656833095E-5</c:v>
                  </c:pt>
                  <c:pt idx="3">
                    <c:v>1.3049493473850558E-5</c:v>
                  </c:pt>
                  <c:pt idx="4">
                    <c:v>2.0766733911989223E-5</c:v>
                  </c:pt>
                  <c:pt idx="5">
                    <c:v>2.2990135893321222E-5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6b'!$AG$120:$AG$125</c:f>
              <c:numCache>
                <c:formatCode>0.00000</c:formatCode>
                <c:ptCount val="6"/>
                <c:pt idx="0">
                  <c:v>7.3386834517766503E-3</c:v>
                </c:pt>
                <c:pt idx="1">
                  <c:v>4.5471681628414173E-3</c:v>
                </c:pt>
                <c:pt idx="2">
                  <c:v>2.7454654025583147E-3</c:v>
                </c:pt>
                <c:pt idx="3">
                  <c:v>2.1323016577383855E-3</c:v>
                </c:pt>
                <c:pt idx="4">
                  <c:v>1.7126807056522593E-3</c:v>
                </c:pt>
                <c:pt idx="5">
                  <c:v>1.5498453944993097E-3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D1-4A65-AB51-3E4508A5B5DF}"/>
            </c:ext>
          </c:extLst>
        </c:ser>
        <c:ser>
          <c:idx val="3"/>
          <c:order val="3"/>
          <c:tx>
            <c:strRef>
              <c:f>'Figure 6b'!$AH$119</c:f>
              <c:strCache>
                <c:ptCount val="1"/>
                <c:pt idx="0">
                  <c:v>2.5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880428333613002"/>
                  <c:y val="-0.1268011089974501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'Figure 6b'!$AH$145:$AH$150</c:f>
                <c:numCache>
                  <c:formatCode>General</c:formatCode>
                  <c:ptCount val="6"/>
                  <c:pt idx="0">
                    <c:v>1.4501370152983524E-4</c:v>
                  </c:pt>
                  <c:pt idx="1">
                    <c:v>5.2713468892356756E-4</c:v>
                  </c:pt>
                  <c:pt idx="2">
                    <c:v>1.2514912815267106E-4</c:v>
                  </c:pt>
                  <c:pt idx="3">
                    <c:v>4.3785306352613418E-5</c:v>
                  </c:pt>
                  <c:pt idx="4">
                    <c:v>3.4505300274203386E-5</c:v>
                  </c:pt>
                  <c:pt idx="5">
                    <c:v>2.876564274696525E-5</c:v>
                  </c:pt>
                </c:numCache>
              </c:numRef>
            </c:plus>
            <c:minus>
              <c:numRef>
                <c:f>'Figure 6b'!$AH$145:$AH$150</c:f>
                <c:numCache>
                  <c:formatCode>General</c:formatCode>
                  <c:ptCount val="6"/>
                  <c:pt idx="0">
                    <c:v>1.4501370152983524E-4</c:v>
                  </c:pt>
                  <c:pt idx="1">
                    <c:v>5.2713468892356756E-4</c:v>
                  </c:pt>
                  <c:pt idx="2">
                    <c:v>1.2514912815267106E-4</c:v>
                  </c:pt>
                  <c:pt idx="3">
                    <c:v>4.3785306352613418E-5</c:v>
                  </c:pt>
                  <c:pt idx="4">
                    <c:v>3.4505300274203386E-5</c:v>
                  </c:pt>
                  <c:pt idx="5">
                    <c:v>2.876564274696525E-5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6b'!$AH$120:$AH$125</c:f>
              <c:numCache>
                <c:formatCode>0.00000</c:formatCode>
                <c:ptCount val="6"/>
                <c:pt idx="0">
                  <c:v>1.1699983802107192E-2</c:v>
                </c:pt>
                <c:pt idx="1">
                  <c:v>6.7210380176308069E-3</c:v>
                </c:pt>
                <c:pt idx="2">
                  <c:v>3.8096826102845208E-3</c:v>
                </c:pt>
                <c:pt idx="3">
                  <c:v>2.8735763102973027E-3</c:v>
                </c:pt>
                <c:pt idx="4">
                  <c:v>2.2421488242523554E-3</c:v>
                </c:pt>
                <c:pt idx="5">
                  <c:v>1.9094100667219048E-3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D1-4A65-AB51-3E4508A5B5DF}"/>
            </c:ext>
          </c:extLst>
        </c:ser>
        <c:ser>
          <c:idx val="4"/>
          <c:order val="4"/>
          <c:tx>
            <c:strRef>
              <c:f>'Figure 6b'!$AI$119</c:f>
              <c:strCache>
                <c:ptCount val="1"/>
                <c:pt idx="0">
                  <c:v>5.0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725238790490405"/>
                  <c:y val="-0.1260512492121955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6b'!$AI$145:$AI$150</c:f>
                <c:numCache>
                  <c:formatCode>General</c:formatCode>
                  <c:ptCount val="6"/>
                  <c:pt idx="0">
                    <c:v>5.2347279933461454E-4</c:v>
                  </c:pt>
                  <c:pt idx="1">
                    <c:v>2.2071809529026595E-4</c:v>
                  </c:pt>
                  <c:pt idx="2">
                    <c:v>2.0230205218841048E-4</c:v>
                  </c:pt>
                  <c:pt idx="3">
                    <c:v>3.925407037613763E-5</c:v>
                  </c:pt>
                  <c:pt idx="4">
                    <c:v>1.0877672915649502E-4</c:v>
                  </c:pt>
                  <c:pt idx="5">
                    <c:v>1.0746981420048555E-4</c:v>
                  </c:pt>
                </c:numCache>
              </c:numRef>
            </c:plus>
            <c:minus>
              <c:numRef>
                <c:f>'Figure 6b'!$AI$145:$AI$150</c:f>
                <c:numCache>
                  <c:formatCode>General</c:formatCode>
                  <c:ptCount val="6"/>
                  <c:pt idx="0">
                    <c:v>5.2347279933461454E-4</c:v>
                  </c:pt>
                  <c:pt idx="1">
                    <c:v>2.2071809529026595E-4</c:v>
                  </c:pt>
                  <c:pt idx="2">
                    <c:v>2.0230205218841048E-4</c:v>
                  </c:pt>
                  <c:pt idx="3">
                    <c:v>3.925407037613763E-5</c:v>
                  </c:pt>
                  <c:pt idx="4">
                    <c:v>1.0877672915649502E-4</c:v>
                  </c:pt>
                  <c:pt idx="5">
                    <c:v>1.0746981420048555E-4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6b'!$AI$120:$AI$125</c:f>
              <c:numCache>
                <c:formatCode>0.00000</c:formatCode>
                <c:ptCount val="6"/>
                <c:pt idx="0">
                  <c:v>1.995655525979945E-2</c:v>
                </c:pt>
                <c:pt idx="1">
                  <c:v>1.1999090775554949E-2</c:v>
                </c:pt>
                <c:pt idx="2">
                  <c:v>6.5175174516225072E-3</c:v>
                </c:pt>
                <c:pt idx="3">
                  <c:v>4.8311466666666669E-3</c:v>
                </c:pt>
                <c:pt idx="4">
                  <c:v>3.5548171015669402E-3</c:v>
                </c:pt>
                <c:pt idx="5">
                  <c:v>2.8887433027643995E-3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D1-4A65-AB51-3E4508A5B5DF}"/>
            </c:ext>
          </c:extLst>
        </c:ser>
        <c:ser>
          <c:idx val="5"/>
          <c:order val="5"/>
          <c:tx>
            <c:strRef>
              <c:f>'Figure 6b'!$AJ$119</c:f>
              <c:strCache>
                <c:ptCount val="1"/>
                <c:pt idx="0">
                  <c:v>7.5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880428333613002"/>
                  <c:y val="4.4503726532099056E-3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6b'!$AJ$145:$AJ$150</c:f>
                <c:numCache>
                  <c:formatCode>General</c:formatCode>
                  <c:ptCount val="6"/>
                  <c:pt idx="0">
                    <c:v>1.1962415372080901E-3</c:v>
                  </c:pt>
                  <c:pt idx="1">
                    <c:v>1.3803375056733647E-4</c:v>
                  </c:pt>
                  <c:pt idx="2">
                    <c:v>3.3752839566101813E-4</c:v>
                  </c:pt>
                  <c:pt idx="3">
                    <c:v>3.4525217647643909E-4</c:v>
                  </c:pt>
                  <c:pt idx="4">
                    <c:v>3.8949588662700307E-5</c:v>
                  </c:pt>
                  <c:pt idx="5">
                    <c:v>4.1225367342507825E-5</c:v>
                  </c:pt>
                </c:numCache>
              </c:numRef>
            </c:plus>
            <c:minus>
              <c:numRef>
                <c:f>'Figure 6b'!$AJ$145:$AJ$150</c:f>
                <c:numCache>
                  <c:formatCode>General</c:formatCode>
                  <c:ptCount val="6"/>
                  <c:pt idx="0">
                    <c:v>1.1962415372080901E-3</c:v>
                  </c:pt>
                  <c:pt idx="1">
                    <c:v>1.3803375056733647E-4</c:v>
                  </c:pt>
                  <c:pt idx="2">
                    <c:v>3.3752839566101813E-4</c:v>
                  </c:pt>
                  <c:pt idx="3">
                    <c:v>3.4525217647643909E-4</c:v>
                  </c:pt>
                  <c:pt idx="4">
                    <c:v>3.8949588662700307E-5</c:v>
                  </c:pt>
                  <c:pt idx="5">
                    <c:v>4.1225367342507825E-5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6b'!$AJ$120:$AJ$125</c:f>
              <c:numCache>
                <c:formatCode>0.00000</c:formatCode>
                <c:ptCount val="6"/>
                <c:pt idx="0">
                  <c:v>3.9374714244604328E-2</c:v>
                </c:pt>
                <c:pt idx="1">
                  <c:v>2.0672654504249294E-2</c:v>
                </c:pt>
                <c:pt idx="2">
                  <c:v>1.1325577403000518E-2</c:v>
                </c:pt>
                <c:pt idx="3">
                  <c:v>8.1338811517741045E-3</c:v>
                </c:pt>
                <c:pt idx="4">
                  <c:v>5.8216569924212204E-3</c:v>
                </c:pt>
                <c:pt idx="5">
                  <c:v>4.2951424602707478E-3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D1-4A65-AB51-3E4508A5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910127"/>
        <c:axId val="2112913039"/>
      </c:scatterChart>
      <c:valAx>
        <c:axId val="2112910127"/>
        <c:scaling>
          <c:orientation val="minMax"/>
          <c:max val="21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1/[pNPB]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2913039"/>
        <c:crosses val="autoZero"/>
        <c:crossBetween val="midCat"/>
      </c:valAx>
      <c:valAx>
        <c:axId val="2112913039"/>
        <c:scaling>
          <c:orientation val="minMax"/>
          <c:max val="5.000000000000001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1/V</a:t>
                </a:r>
                <a:r>
                  <a:rPr lang="de-DE" baseline="-25000"/>
                  <a:t>max</a:t>
                </a:r>
              </a:p>
            </c:rich>
          </c:tx>
          <c:layout>
            <c:manualLayout>
              <c:xMode val="edge"/>
              <c:yMode val="edge"/>
              <c:x val="1.0138160237195309E-2"/>
              <c:y val="0.37945392344152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2910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1411439659557876"/>
          <c:y val="0.11954908609386856"/>
          <c:w val="0.28113606617135628"/>
          <c:h val="0.284224844404375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8526387494868"/>
          <c:y val="4.5248806393327352E-2"/>
          <c:w val="0.58034009688912991"/>
          <c:h val="0.810227386181171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6b'!$AE$119</c:f>
              <c:strCache>
                <c:ptCount val="1"/>
                <c:pt idx="0">
                  <c:v>0 mM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8781664966163012"/>
                  <c:y val="2.134912347735571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6b'!$AF$234:$AF$239</c:f>
                <c:numCache>
                  <c:formatCode>General</c:formatCode>
                  <c:ptCount val="6"/>
                  <c:pt idx="0">
                    <c:v>2.250900502774006E-4</c:v>
                  </c:pt>
                  <c:pt idx="1">
                    <c:v>8.671254713504115E-5</c:v>
                  </c:pt>
                  <c:pt idx="2">
                    <c:v>6.227439957558652E-5</c:v>
                  </c:pt>
                  <c:pt idx="3">
                    <c:v>6.338872390157136E-5</c:v>
                  </c:pt>
                  <c:pt idx="4">
                    <c:v>5.0252963370545832E-5</c:v>
                  </c:pt>
                  <c:pt idx="5">
                    <c:v>4.547984704456657E-5</c:v>
                  </c:pt>
                </c:numCache>
              </c:numRef>
            </c:plus>
            <c:minus>
              <c:numRef>
                <c:f>'Figure 6b'!$AF$234:$AF$239</c:f>
                <c:numCache>
                  <c:formatCode>General</c:formatCode>
                  <c:ptCount val="6"/>
                  <c:pt idx="0">
                    <c:v>2.250900502774006E-4</c:v>
                  </c:pt>
                  <c:pt idx="1">
                    <c:v>8.671254713504115E-5</c:v>
                  </c:pt>
                  <c:pt idx="2">
                    <c:v>6.227439957558652E-5</c:v>
                  </c:pt>
                  <c:pt idx="3">
                    <c:v>6.338872390157136E-5</c:v>
                  </c:pt>
                  <c:pt idx="4">
                    <c:v>5.0252963370545832E-5</c:v>
                  </c:pt>
                  <c:pt idx="5">
                    <c:v>4.547984704456657E-5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6b'!$AF$209:$AF$214</c:f>
              <c:numCache>
                <c:formatCode>0.00000</c:formatCode>
                <c:ptCount val="6"/>
                <c:pt idx="0">
                  <c:v>5.493974457608037E-3</c:v>
                </c:pt>
                <c:pt idx="1">
                  <c:v>3.1024241321572733E-3</c:v>
                </c:pt>
                <c:pt idx="2">
                  <c:v>2.2033488616582829E-3</c:v>
                </c:pt>
                <c:pt idx="3">
                  <c:v>1.743335760441775E-3</c:v>
                </c:pt>
                <c:pt idx="4">
                  <c:v>1.5307564961542894E-3</c:v>
                </c:pt>
                <c:pt idx="5">
                  <c:v>1.4068634393457908E-3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1C-4BDD-91F6-D74C6E72BE68}"/>
            </c:ext>
          </c:extLst>
        </c:ser>
        <c:ser>
          <c:idx val="1"/>
          <c:order val="1"/>
          <c:tx>
            <c:strRef>
              <c:f>'Figure 6b'!$AF$119</c:f>
              <c:strCache>
                <c:ptCount val="1"/>
                <c:pt idx="0">
                  <c:v>0.5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59747847248021"/>
                  <c:y val="3.79596273361863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6b'!$AG$234:$AG$239</c:f>
                <c:numCache>
                  <c:formatCode>General</c:formatCode>
                  <c:ptCount val="6"/>
                  <c:pt idx="0">
                    <c:v>6.9889313820300852E-4</c:v>
                  </c:pt>
                  <c:pt idx="1">
                    <c:v>2.7351254168109967E-4</c:v>
                  </c:pt>
                  <c:pt idx="2">
                    <c:v>2.119464503607421E-4</c:v>
                  </c:pt>
                  <c:pt idx="3">
                    <c:v>6.1401762375718426E-5</c:v>
                  </c:pt>
                  <c:pt idx="4">
                    <c:v>1.0263539748507591E-4</c:v>
                  </c:pt>
                  <c:pt idx="5">
                    <c:v>6.3076433211665654E-5</c:v>
                  </c:pt>
                </c:numCache>
              </c:numRef>
            </c:plus>
            <c:minus>
              <c:numRef>
                <c:f>'Figure 6b'!$AG$234:$AG$239</c:f>
                <c:numCache>
                  <c:formatCode>General</c:formatCode>
                  <c:ptCount val="6"/>
                  <c:pt idx="0">
                    <c:v>6.9889313820300852E-4</c:v>
                  </c:pt>
                  <c:pt idx="1">
                    <c:v>2.7351254168109967E-4</c:v>
                  </c:pt>
                  <c:pt idx="2">
                    <c:v>2.119464503607421E-4</c:v>
                  </c:pt>
                  <c:pt idx="3">
                    <c:v>6.1401762375718426E-5</c:v>
                  </c:pt>
                  <c:pt idx="4">
                    <c:v>1.0263539748507591E-4</c:v>
                  </c:pt>
                  <c:pt idx="5">
                    <c:v>6.3076433211665654E-5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6b'!$AG$209:$AG$214</c:f>
              <c:numCache>
                <c:formatCode>0.00000</c:formatCode>
                <c:ptCount val="6"/>
                <c:pt idx="0">
                  <c:v>1.5922763089809513E-2</c:v>
                </c:pt>
                <c:pt idx="1">
                  <c:v>8.2786546143808985E-3</c:v>
                </c:pt>
                <c:pt idx="2">
                  <c:v>5.0387046434316358E-3</c:v>
                </c:pt>
                <c:pt idx="3">
                  <c:v>3.5421350957808091E-3</c:v>
                </c:pt>
                <c:pt idx="4">
                  <c:v>2.5229895923608828E-3</c:v>
                </c:pt>
                <c:pt idx="5">
                  <c:v>1.8413419000489863E-3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C-4BDD-91F6-D74C6E72BE68}"/>
            </c:ext>
          </c:extLst>
        </c:ser>
        <c:ser>
          <c:idx val="2"/>
          <c:order val="2"/>
          <c:tx>
            <c:strRef>
              <c:f>'Figure 6b'!$AG$119</c:f>
              <c:strCache>
                <c:ptCount val="1"/>
                <c:pt idx="0">
                  <c:v>1.5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8629379778317132"/>
                  <c:y val="0.15799477381864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6b'!$AH$234:$AH$239</c:f>
                <c:numCache>
                  <c:formatCode>General</c:formatCode>
                  <c:ptCount val="6"/>
                  <c:pt idx="0">
                    <c:v>1.320542225704206E-3</c:v>
                  </c:pt>
                  <c:pt idx="1">
                    <c:v>8.1479493558878915E-4</c:v>
                  </c:pt>
                  <c:pt idx="2">
                    <c:v>3.9181842222304163E-4</c:v>
                  </c:pt>
                  <c:pt idx="3">
                    <c:v>3.3092297250612054E-4</c:v>
                  </c:pt>
                  <c:pt idx="4">
                    <c:v>1.0269335999677977E-4</c:v>
                  </c:pt>
                  <c:pt idx="5">
                    <c:v>9.1048206309203323E-5</c:v>
                  </c:pt>
                </c:numCache>
              </c:numRef>
            </c:plus>
            <c:minus>
              <c:numRef>
                <c:f>'Figure 6b'!$AH$234:$AH$239</c:f>
                <c:numCache>
                  <c:formatCode>General</c:formatCode>
                  <c:ptCount val="6"/>
                  <c:pt idx="0">
                    <c:v>1.320542225704206E-3</c:v>
                  </c:pt>
                  <c:pt idx="1">
                    <c:v>8.1479493558878915E-4</c:v>
                  </c:pt>
                  <c:pt idx="2">
                    <c:v>3.9181842222304163E-4</c:v>
                  </c:pt>
                  <c:pt idx="3">
                    <c:v>3.3092297250612054E-4</c:v>
                  </c:pt>
                  <c:pt idx="4">
                    <c:v>1.0269335999677977E-4</c:v>
                  </c:pt>
                  <c:pt idx="5">
                    <c:v>9.1048206309203323E-5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6b'!$AH$209:$AH$214</c:f>
              <c:numCache>
                <c:formatCode>0.00000</c:formatCode>
                <c:ptCount val="6"/>
                <c:pt idx="0">
                  <c:v>3.1814165473011823E-2</c:v>
                </c:pt>
                <c:pt idx="1">
                  <c:v>1.6292141330716391E-2</c:v>
                </c:pt>
                <c:pt idx="2">
                  <c:v>8.9244413471307633E-3</c:v>
                </c:pt>
                <c:pt idx="3">
                  <c:v>6.0242003081947401E-3</c:v>
                </c:pt>
                <c:pt idx="4">
                  <c:v>3.9051319061452526E-3</c:v>
                </c:pt>
                <c:pt idx="5">
                  <c:v>2.5538772698860354E-3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1C-4BDD-91F6-D74C6E72BE68}"/>
            </c:ext>
          </c:extLst>
        </c:ser>
        <c:ser>
          <c:idx val="3"/>
          <c:order val="3"/>
          <c:tx>
            <c:strRef>
              <c:f>'Figure 6b'!$AH$119</c:f>
              <c:strCache>
                <c:ptCount val="1"/>
                <c:pt idx="0">
                  <c:v>2.5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8629379778317132"/>
                  <c:y val="0.207390144722134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'Figure 6b'!$AI$209:$AI$214</c:f>
                <c:numCache>
                  <c:formatCode>General</c:formatCode>
                  <c:ptCount val="6"/>
                  <c:pt idx="0">
                    <c:v>5.0730915251336911E-2</c:v>
                  </c:pt>
                  <c:pt idx="1">
                    <c:v>2.5404272403978578E-2</c:v>
                  </c:pt>
                  <c:pt idx="2">
                    <c:v>1.3852058419691282E-2</c:v>
                  </c:pt>
                  <c:pt idx="3">
                    <c:v>9.0798187954970154E-3</c:v>
                  </c:pt>
                  <c:pt idx="4">
                    <c:v>5.9328837723577237E-3</c:v>
                  </c:pt>
                  <c:pt idx="5">
                    <c:v>3.4429058515138946E-3</c:v>
                  </c:pt>
                </c:numCache>
              </c:numRef>
            </c:plus>
            <c:minus>
              <c:numRef>
                <c:f>'Figure 6b'!$AI$234:$AI$239</c:f>
                <c:numCache>
                  <c:formatCode>General</c:formatCode>
                  <c:ptCount val="6"/>
                  <c:pt idx="0">
                    <c:v>1.5814892790824645E-3</c:v>
                  </c:pt>
                  <c:pt idx="1">
                    <c:v>1.3989302239288777E-3</c:v>
                  </c:pt>
                  <c:pt idx="2">
                    <c:v>5.6805290686651416E-4</c:v>
                  </c:pt>
                  <c:pt idx="3">
                    <c:v>4.5786836342127468E-4</c:v>
                  </c:pt>
                  <c:pt idx="4">
                    <c:v>2.9811627300787907E-4</c:v>
                  </c:pt>
                  <c:pt idx="5">
                    <c:v>1.7500171319170577E-4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6b'!$AI$209:$AI$214</c:f>
              <c:numCache>
                <c:formatCode>0.00000</c:formatCode>
                <c:ptCount val="6"/>
                <c:pt idx="0">
                  <c:v>5.0730915251336911E-2</c:v>
                </c:pt>
                <c:pt idx="1">
                  <c:v>2.5404272403978578E-2</c:v>
                </c:pt>
                <c:pt idx="2">
                  <c:v>1.3852058419691282E-2</c:v>
                </c:pt>
                <c:pt idx="3">
                  <c:v>9.0798187954970154E-3</c:v>
                </c:pt>
                <c:pt idx="4">
                  <c:v>5.9328837723577237E-3</c:v>
                </c:pt>
                <c:pt idx="5">
                  <c:v>3.4429058515138946E-3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1C-4BDD-91F6-D74C6E72BE68}"/>
            </c:ext>
          </c:extLst>
        </c:ser>
        <c:ser>
          <c:idx val="4"/>
          <c:order val="4"/>
          <c:tx>
            <c:strRef>
              <c:f>'Figure 6b'!$AI$119</c:f>
              <c:strCache>
                <c:ptCount val="1"/>
                <c:pt idx="0">
                  <c:v>5.0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869416307919278"/>
                  <c:y val="6.91538195338474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6b'!$AJ$234:$AJ$239</c:f>
                <c:numCache>
                  <c:formatCode>General</c:formatCode>
                  <c:ptCount val="6"/>
                  <c:pt idx="0">
                    <c:v>1.1340879063353564E-2</c:v>
                  </c:pt>
                  <c:pt idx="1">
                    <c:v>2.821559852820928E-3</c:v>
                  </c:pt>
                  <c:pt idx="2">
                    <c:v>1.3716489564722062E-3</c:v>
                  </c:pt>
                  <c:pt idx="3">
                    <c:v>8.7806429991782692E-4</c:v>
                  </c:pt>
                  <c:pt idx="4">
                    <c:v>4.3632015931778577E-4</c:v>
                  </c:pt>
                  <c:pt idx="5">
                    <c:v>1.7990712683063821E-4</c:v>
                  </c:pt>
                </c:numCache>
              </c:numRef>
            </c:plus>
            <c:minus>
              <c:numRef>
                <c:f>'Figure 6b'!$AJ$234:$AJ$239</c:f>
                <c:numCache>
                  <c:formatCode>General</c:formatCode>
                  <c:ptCount val="6"/>
                  <c:pt idx="0">
                    <c:v>1.1340879063353564E-2</c:v>
                  </c:pt>
                  <c:pt idx="1">
                    <c:v>2.821559852820928E-3</c:v>
                  </c:pt>
                  <c:pt idx="2">
                    <c:v>1.3716489564722062E-3</c:v>
                  </c:pt>
                  <c:pt idx="3">
                    <c:v>8.7806429991782692E-4</c:v>
                  </c:pt>
                  <c:pt idx="4">
                    <c:v>4.3632015931778577E-4</c:v>
                  </c:pt>
                  <c:pt idx="5">
                    <c:v>1.7990712683063821E-4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6b'!$AJ$209:$AJ$214</c:f>
              <c:numCache>
                <c:formatCode>0.00000</c:formatCode>
                <c:ptCount val="6"/>
                <c:pt idx="0">
                  <c:v>8.7592465789658819E-2</c:v>
                </c:pt>
                <c:pt idx="1">
                  <c:v>4.4055794823529407E-2</c:v>
                </c:pt>
                <c:pt idx="2">
                  <c:v>2.3149001184290034E-2</c:v>
                </c:pt>
                <c:pt idx="3">
                  <c:v>1.4787730418052255E-2</c:v>
                </c:pt>
                <c:pt idx="4">
                  <c:v>9.1532416352860108E-3</c:v>
                </c:pt>
                <c:pt idx="5">
                  <c:v>5.1134574997946615E-3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1C-4BDD-91F6-D74C6E72BE68}"/>
            </c:ext>
          </c:extLst>
        </c:ser>
        <c:ser>
          <c:idx val="5"/>
          <c:order val="5"/>
          <c:tx>
            <c:strRef>
              <c:f>'Figure 6b'!$AJ$119</c:f>
              <c:strCache>
                <c:ptCount val="1"/>
                <c:pt idx="0">
                  <c:v>7.5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0139006922990608"/>
                  <c:y val="-0.103020112381495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'Figure 6b'!$AK$234:$AK$239</c:f>
                <c:numCache>
                  <c:formatCode>General</c:formatCode>
                  <c:ptCount val="6"/>
                  <c:pt idx="0">
                    <c:v>3.8922007473994012E-2</c:v>
                  </c:pt>
                  <c:pt idx="1">
                    <c:v>7.3560673332936843E-3</c:v>
                  </c:pt>
                  <c:pt idx="2">
                    <c:v>4.5380036462521946E-3</c:v>
                  </c:pt>
                  <c:pt idx="3">
                    <c:v>2.4666912906408513E-3</c:v>
                  </c:pt>
                  <c:pt idx="4">
                    <c:v>9.1864791155265647E-4</c:v>
                  </c:pt>
                  <c:pt idx="5">
                    <c:v>1.1580166756345123E-3</c:v>
                  </c:pt>
                </c:numCache>
              </c:numRef>
            </c:plus>
            <c:minus>
              <c:numRef>
                <c:f>'Figure 6b'!$AK$234:$AK$239</c:f>
                <c:numCache>
                  <c:formatCode>General</c:formatCode>
                  <c:ptCount val="6"/>
                  <c:pt idx="0">
                    <c:v>3.8922007473994012E-2</c:v>
                  </c:pt>
                  <c:pt idx="1">
                    <c:v>7.3560673332936843E-3</c:v>
                  </c:pt>
                  <c:pt idx="2">
                    <c:v>4.5380036462521946E-3</c:v>
                  </c:pt>
                  <c:pt idx="3">
                    <c:v>2.4666912906408513E-3</c:v>
                  </c:pt>
                  <c:pt idx="4">
                    <c:v>9.1864791155265647E-4</c:v>
                  </c:pt>
                  <c:pt idx="5">
                    <c:v>1.1580166756345123E-3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6b'!$AD$120:$AD$125</c:f>
              <c:numCache>
                <c:formatCode>General</c:formatCode>
                <c:ptCount val="6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3.3333333333333335</c:v>
                </c:pt>
                <c:pt idx="4">
                  <c:v>2</c:v>
                </c:pt>
                <c:pt idx="5">
                  <c:v>1</c:v>
                </c:pt>
              </c:numCache>
            </c:numRef>
          </c:xVal>
          <c:yVal>
            <c:numRef>
              <c:f>'Figure 6b'!$AK$209:$AK$214</c:f>
              <c:numCache>
                <c:formatCode>0.00000</c:formatCode>
                <c:ptCount val="6"/>
                <c:pt idx="0">
                  <c:v>0.21844331600000005</c:v>
                </c:pt>
                <c:pt idx="1">
                  <c:v>9.7465902246575323E-2</c:v>
                </c:pt>
                <c:pt idx="2">
                  <c:v>5.2927817266737509E-2</c:v>
                </c:pt>
                <c:pt idx="3">
                  <c:v>3.2568302140264835E-2</c:v>
                </c:pt>
                <c:pt idx="4">
                  <c:v>2.1130706851081885E-2</c:v>
                </c:pt>
                <c:pt idx="5">
                  <c:v>1.0534625571995134E-2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1C-4BDD-91F6-D74C6E72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910127"/>
        <c:axId val="2112913039"/>
      </c:scatterChart>
      <c:valAx>
        <c:axId val="2112910127"/>
        <c:scaling>
          <c:orientation val="minMax"/>
          <c:max val="21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1/[pNPB]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2913039"/>
        <c:crosses val="autoZero"/>
        <c:crossBetween val="midCat"/>
      </c:valAx>
      <c:valAx>
        <c:axId val="2112913039"/>
        <c:scaling>
          <c:orientation val="minMax"/>
          <c:max val="0.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1/V</a:t>
                </a:r>
                <a:r>
                  <a:rPr lang="de-DE" baseline="-25000"/>
                  <a:t>max</a:t>
                </a:r>
              </a:p>
            </c:rich>
          </c:tx>
          <c:layout>
            <c:manualLayout>
              <c:xMode val="edge"/>
              <c:yMode val="edge"/>
              <c:x val="1.0138160237195309E-2"/>
              <c:y val="0.37945392344152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2910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1439659557876"/>
          <c:y val="0.11954908609386856"/>
          <c:w val="0.37140481115149004"/>
          <c:h val="0.16028882871832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127908</xdr:rowOff>
    </xdr:from>
    <xdr:to>
      <xdr:col>8</xdr:col>
      <xdr:colOff>9525</xdr:colOff>
      <xdr:row>74</xdr:row>
      <xdr:rowOff>32658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758C52B-1760-4C0E-BF45-C318FA8B1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653520</xdr:colOff>
      <xdr:row>57</xdr:row>
      <xdr:rowOff>47625</xdr:rowOff>
    </xdr:from>
    <xdr:to>
      <xdr:col>16</xdr:col>
      <xdr:colOff>83343</xdr:colOff>
      <xdr:row>91</xdr:row>
      <xdr:rowOff>178594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E87AED-4C1A-456F-8442-C94B19556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15876</xdr:colOff>
      <xdr:row>127</xdr:row>
      <xdr:rowOff>111125</xdr:rowOff>
    </xdr:from>
    <xdr:to>
      <xdr:col>8</xdr:col>
      <xdr:colOff>650876</xdr:colOff>
      <xdr:row>145</xdr:row>
      <xdr:rowOff>31749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7E87AED-4C1A-456F-8442-C94B19556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790814</xdr:colOff>
      <xdr:row>130</xdr:row>
      <xdr:rowOff>172678</xdr:rowOff>
    </xdr:from>
    <xdr:to>
      <xdr:col>27</xdr:col>
      <xdr:colOff>22411</xdr:colOff>
      <xdr:row>145</xdr:row>
      <xdr:rowOff>35485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936491</xdr:colOff>
      <xdr:row>220</xdr:row>
      <xdr:rowOff>131590</xdr:rowOff>
    </xdr:from>
    <xdr:to>
      <xdr:col>28</xdr:col>
      <xdr:colOff>168088</xdr:colOff>
      <xdr:row>234</xdr:row>
      <xdr:rowOff>181162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9">
          <cell r="B29">
            <v>0.05</v>
          </cell>
          <cell r="C29">
            <v>0.1</v>
          </cell>
          <cell r="D29">
            <v>0.2</v>
          </cell>
          <cell r="E29">
            <v>0.3</v>
          </cell>
          <cell r="F29">
            <v>0.5</v>
          </cell>
          <cell r="G29">
            <v>1</v>
          </cell>
        </row>
        <row r="30">
          <cell r="A30" t="str">
            <v xml:space="preserve">OG 0 mM C10 </v>
          </cell>
          <cell r="B30">
            <v>193.58368192647637</v>
          </cell>
          <cell r="C30">
            <v>332.34932353843942</v>
          </cell>
          <cell r="D30">
            <v>474.45816521243745</v>
          </cell>
          <cell r="E30">
            <v>588.12805489484344</v>
          </cell>
          <cell r="F30">
            <v>709.56321733031712</v>
          </cell>
          <cell r="G30">
            <v>742.06316770565638</v>
          </cell>
        </row>
        <row r="31">
          <cell r="A31" t="str">
            <v>OG 1 mM C10</v>
          </cell>
          <cell r="B31">
            <v>151.53375115272144</v>
          </cell>
          <cell r="C31">
            <v>275.72591168749858</v>
          </cell>
          <cell r="D31">
            <v>413.91187677601835</v>
          </cell>
          <cell r="E31">
            <v>541.90184297658141</v>
          </cell>
          <cell r="F31">
            <v>656.94207490952886</v>
          </cell>
          <cell r="G31">
            <v>725.45918743659684</v>
          </cell>
        </row>
        <row r="32">
          <cell r="A32" t="str">
            <v>OG 3 mM C10</v>
          </cell>
          <cell r="B32">
            <v>136.26422321811771</v>
          </cell>
          <cell r="C32">
            <v>219.91709217437955</v>
          </cell>
          <cell r="D32">
            <v>364.23697019389397</v>
          </cell>
          <cell r="E32">
            <v>468.97679621027197</v>
          </cell>
          <cell r="F32">
            <v>583.87999391816516</v>
          </cell>
          <cell r="G32">
            <v>645.22564866740026</v>
          </cell>
        </row>
        <row r="33">
          <cell r="A33" t="str">
            <v>OG 5 mM C10</v>
          </cell>
          <cell r="B33">
            <v>85.47020379805123</v>
          </cell>
          <cell r="C33">
            <v>148.78654121235041</v>
          </cell>
          <cell r="D33">
            <v>262.48905809119788</v>
          </cell>
          <cell r="E33">
            <v>347.99841452497884</v>
          </cell>
          <cell r="F33">
            <v>446.00072447619527</v>
          </cell>
          <cell r="G33">
            <v>523.72196911939955</v>
          </cell>
        </row>
        <row r="34">
          <cell r="A34" t="str">
            <v>OG 10 mM C10</v>
          </cell>
          <cell r="B34">
            <v>50.108848294795806</v>
          </cell>
          <cell r="C34">
            <v>83.339647870423818</v>
          </cell>
          <cell r="D34">
            <v>153.43265398561448</v>
          </cell>
          <cell r="E34">
            <v>206.99019694427272</v>
          </cell>
          <cell r="F34">
            <v>281.30842499863257</v>
          </cell>
          <cell r="G34">
            <v>346.17129152425701</v>
          </cell>
        </row>
        <row r="35">
          <cell r="A35" t="str">
            <v>OG 15 mM C10</v>
          </cell>
          <cell r="B35">
            <v>25.397009710033235</v>
          </cell>
          <cell r="C35">
            <v>48.37308144411007</v>
          </cell>
          <cell r="D35">
            <v>88.295719009881751</v>
          </cell>
          <cell r="E35">
            <v>122.94253891106916</v>
          </cell>
          <cell r="F35">
            <v>171.77240110535973</v>
          </cell>
          <cell r="G35">
            <v>232.82114836697735</v>
          </cell>
        </row>
        <row r="39">
          <cell r="B39">
            <v>2.9576873005850022</v>
          </cell>
          <cell r="C39">
            <v>4.4000110182039327</v>
          </cell>
          <cell r="D39">
            <v>2.122269761042435</v>
          </cell>
          <cell r="E39">
            <v>17.215787119519806</v>
          </cell>
          <cell r="F39">
            <v>5.1230087505162762</v>
          </cell>
          <cell r="G39">
            <v>8.8369860599969314</v>
          </cell>
        </row>
        <row r="40">
          <cell r="B40">
            <v>2.2055598670379912</v>
          </cell>
          <cell r="C40">
            <v>0.99666339213004984</v>
          </cell>
          <cell r="D40">
            <v>7.9738011169575733</v>
          </cell>
          <cell r="E40">
            <v>7.4824256265481868</v>
          </cell>
          <cell r="F40">
            <v>5.6355218995742575</v>
          </cell>
          <cell r="G40">
            <v>7.8079673820682061</v>
          </cell>
        </row>
        <row r="41">
          <cell r="B41">
            <v>2.7927660418977722</v>
          </cell>
          <cell r="C41">
            <v>10.735103945306383</v>
          </cell>
          <cell r="D41">
            <v>4.2063530328259029</v>
          </cell>
          <cell r="E41">
            <v>2.8700956167826353</v>
          </cell>
          <cell r="F41">
            <v>7.0797086872153541</v>
          </cell>
          <cell r="G41">
            <v>9.5711645802657976</v>
          </cell>
          <cell r="K41">
            <v>0.05</v>
          </cell>
          <cell r="L41">
            <v>0.1</v>
          </cell>
          <cell r="M41">
            <v>0.2</v>
          </cell>
          <cell r="N41">
            <v>0.3</v>
          </cell>
          <cell r="O41">
            <v>0.5</v>
          </cell>
          <cell r="P41">
            <v>1</v>
          </cell>
        </row>
        <row r="42">
          <cell r="B42">
            <v>1.059347673714945</v>
          </cell>
          <cell r="C42">
            <v>11.669409831077401</v>
          </cell>
          <cell r="D42">
            <v>8.6228382073213883</v>
          </cell>
          <cell r="E42">
            <v>5.3025274239623368</v>
          </cell>
          <cell r="F42">
            <v>6.863678607817195</v>
          </cell>
          <cell r="G42">
            <v>7.8899757181493788</v>
          </cell>
          <cell r="J42" t="str">
            <v xml:space="preserve">DDM 0 mM C10 </v>
          </cell>
          <cell r="K42">
            <v>140.0794300553392</v>
          </cell>
          <cell r="L42">
            <v>239.34565544965696</v>
          </cell>
          <cell r="M42">
            <v>342.42025150670366</v>
          </cell>
          <cell r="N42">
            <v>419.05501050840729</v>
          </cell>
          <cell r="O42">
            <v>491.47868602273292</v>
          </cell>
          <cell r="P42">
            <v>520.57344466279835</v>
          </cell>
        </row>
        <row r="43">
          <cell r="B43">
            <v>1.3143861125747154</v>
          </cell>
          <cell r="C43">
            <v>1.5329968481941647</v>
          </cell>
          <cell r="D43">
            <v>4.7625098059809412</v>
          </cell>
          <cell r="E43">
            <v>1.6818383540459139</v>
          </cell>
          <cell r="F43">
            <v>8.6079844563671788</v>
          </cell>
          <cell r="G43">
            <v>12.878598228528105</v>
          </cell>
          <cell r="J43" t="str">
            <v>DDM 1 mM C10</v>
          </cell>
          <cell r="K43">
            <v>102.10510221992905</v>
          </cell>
          <cell r="L43">
            <v>187.51502338836463</v>
          </cell>
          <cell r="M43">
            <v>293.00092463003745</v>
          </cell>
          <cell r="N43">
            <v>385.03572035211056</v>
          </cell>
          <cell r="O43">
            <v>476.18305633097606</v>
          </cell>
          <cell r="P43">
            <v>551.35611693210217</v>
          </cell>
        </row>
        <row r="44">
          <cell r="B44">
            <v>0.7715854837011844</v>
          </cell>
          <cell r="C44">
            <v>0.32299276596806908</v>
          </cell>
          <cell r="D44">
            <v>2.631416599849985</v>
          </cell>
          <cell r="E44">
            <v>5.218441030617698</v>
          </cell>
          <cell r="F44">
            <v>1.1492371287707166</v>
          </cell>
          <cell r="G44">
            <v>2.2346493638602456</v>
          </cell>
          <cell r="J44" t="str">
            <v>DDM 3 mM C10</v>
          </cell>
          <cell r="K44">
            <v>86.555912601541365</v>
          </cell>
          <cell r="L44">
            <v>156.01890309020763</v>
          </cell>
          <cell r="M44">
            <v>261.24378676034877</v>
          </cell>
          <cell r="N44">
            <v>353.53960005395356</v>
          </cell>
          <cell r="O44">
            <v>467.95230224201015</v>
          </cell>
          <cell r="P44">
            <v>559.44766164958446</v>
          </cell>
        </row>
        <row r="45">
          <cell r="J45" t="str">
            <v>DDM 5 mM C10</v>
          </cell>
          <cell r="K45">
            <v>68.883780068029282</v>
          </cell>
          <cell r="L45">
            <v>129.79533773699072</v>
          </cell>
          <cell r="M45">
            <v>226.19782748936075</v>
          </cell>
          <cell r="N45">
            <v>317.62358221119337</v>
          </cell>
          <cell r="O45">
            <v>431.65345862767003</v>
          </cell>
          <cell r="P45">
            <v>554.50572896191795</v>
          </cell>
        </row>
        <row r="46">
          <cell r="J46" t="str">
            <v>DDM 10 mM C10</v>
          </cell>
          <cell r="K46">
            <v>49.471530390972589</v>
          </cell>
          <cell r="L46">
            <v>97.69017643859307</v>
          </cell>
          <cell r="M46">
            <v>170.00944492430608</v>
          </cell>
          <cell r="N46">
            <v>247.91448944079721</v>
          </cell>
          <cell r="O46">
            <v>357.01983434104278</v>
          </cell>
          <cell r="P46">
            <v>497.96932296815424</v>
          </cell>
        </row>
        <row r="47">
          <cell r="J47" t="str">
            <v>DDM 15 mM C10</v>
          </cell>
          <cell r="K47">
            <v>32.836010498686349</v>
          </cell>
          <cell r="L47">
            <v>66.820498312112107</v>
          </cell>
          <cell r="M47">
            <v>120.38130399041449</v>
          </cell>
          <cell r="N47">
            <v>177.9095767559985</v>
          </cell>
          <cell r="O47">
            <v>268.79589516333226</v>
          </cell>
          <cell r="P47">
            <v>407.17001041799784</v>
          </cell>
        </row>
        <row r="51">
          <cell r="K51">
            <v>3.6844891941636737</v>
          </cell>
          <cell r="L51">
            <v>5.3189939426931243</v>
          </cell>
          <cell r="M51">
            <v>5.4762125154815884</v>
          </cell>
          <cell r="N51">
            <v>7.1121548817122795</v>
          </cell>
          <cell r="O51">
            <v>4.0751745390631884</v>
          </cell>
          <cell r="P51">
            <v>8.3389783293450286</v>
          </cell>
        </row>
        <row r="52">
          <cell r="K52">
            <v>2.5118812350892825</v>
          </cell>
          <cell r="L52">
            <v>3.2095679767839433</v>
          </cell>
          <cell r="M52">
            <v>8.0697020255067038</v>
          </cell>
          <cell r="N52">
            <v>8.8265424525044551</v>
          </cell>
          <cell r="O52">
            <v>10.365344850224115</v>
          </cell>
          <cell r="P52">
            <v>8.8317279519866698</v>
          </cell>
        </row>
        <row r="53">
          <cell r="K53">
            <v>1.618550640205513</v>
          </cell>
          <cell r="L53">
            <v>2.0198555440032426</v>
          </cell>
          <cell r="M53">
            <v>5.5915463361627946</v>
          </cell>
          <cell r="N53">
            <v>6.3099920457563732</v>
          </cell>
          <cell r="O53">
            <v>8.539958848483387</v>
          </cell>
          <cell r="P53">
            <v>9.129656888316763</v>
          </cell>
        </row>
        <row r="54">
          <cell r="K54">
            <v>1.6833189286696777</v>
          </cell>
          <cell r="L54">
            <v>3.6308535590430968</v>
          </cell>
          <cell r="M54">
            <v>6.3945363005745843</v>
          </cell>
          <cell r="N54">
            <v>7.9251514333465627</v>
          </cell>
          <cell r="O54">
            <v>11.133073114336083</v>
          </cell>
          <cell r="P54">
            <v>12.337359372071461</v>
          </cell>
        </row>
        <row r="55">
          <cell r="K55">
            <v>1.8316417176027284</v>
          </cell>
          <cell r="L55">
            <v>3.2782255250840513</v>
          </cell>
          <cell r="M55">
            <v>5.186273112807303</v>
          </cell>
          <cell r="N55">
            <v>6.6594171683122836</v>
          </cell>
          <cell r="O55">
            <v>9.6137842275194778</v>
          </cell>
          <cell r="P55">
            <v>7.1204521879387306</v>
          </cell>
        </row>
        <row r="56">
          <cell r="K56">
            <v>1.3317524748918419</v>
          </cell>
          <cell r="L56">
            <v>3.168886619457731</v>
          </cell>
          <cell r="M56">
            <v>4.2738070576850484</v>
          </cell>
          <cell r="N56">
            <v>4.0881718301338212</v>
          </cell>
          <cell r="O56">
            <v>5.5498007577608703</v>
          </cell>
          <cell r="P56">
            <v>12.092013806111558</v>
          </cell>
        </row>
        <row r="114">
          <cell r="B114" t="str">
            <v>OG</v>
          </cell>
        </row>
        <row r="115">
          <cell r="K115" t="str">
            <v>DDM</v>
          </cell>
        </row>
        <row r="116">
          <cell r="B116">
            <v>166.93945497461732</v>
          </cell>
          <cell r="C116">
            <v>285.80779195541885</v>
          </cell>
          <cell r="D116">
            <v>412.60567014620477</v>
          </cell>
          <cell r="E116">
            <v>516.36267690141494</v>
          </cell>
          <cell r="F116">
            <v>614.39849700464197</v>
          </cell>
          <cell r="G116">
            <v>657.64172078439469</v>
          </cell>
          <cell r="K116">
            <v>132.72695706970299</v>
          </cell>
          <cell r="L116">
            <v>230.35192692082921</v>
          </cell>
          <cell r="M116">
            <v>324.55651486573754</v>
          </cell>
          <cell r="N116">
            <v>405.36526035197863</v>
          </cell>
          <cell r="O116">
            <v>475.04471376443524</v>
          </cell>
          <cell r="P116">
            <v>506.81064783067364</v>
          </cell>
        </row>
        <row r="117">
          <cell r="B117">
            <v>7.5880471798434463</v>
          </cell>
          <cell r="C117">
            <v>8.0564964832314399</v>
          </cell>
          <cell r="D117">
            <v>13.019999154995245</v>
          </cell>
          <cell r="E117">
            <v>18.081611291916303</v>
          </cell>
          <cell r="F117">
            <v>31.596470579309742</v>
          </cell>
          <cell r="G117">
            <v>22.846933059670089</v>
          </cell>
          <cell r="K117">
            <v>8.6858611191506547</v>
          </cell>
          <cell r="L117">
            <v>10.495389635582747</v>
          </cell>
          <cell r="M117">
            <v>17.918184495777304</v>
          </cell>
          <cell r="N117">
            <v>15.760488832636712</v>
          </cell>
          <cell r="O117">
            <v>16.220600395774674</v>
          </cell>
          <cell r="P117">
            <v>15.186066371836459</v>
          </cell>
        </row>
        <row r="119">
          <cell r="AE119" t="str">
            <v>0 mM</v>
          </cell>
          <cell r="AF119" t="str">
            <v>0.5 mM</v>
          </cell>
          <cell r="AG119" t="str">
            <v>1.5 mM</v>
          </cell>
          <cell r="AH119" t="str">
            <v>2.5 mM</v>
          </cell>
          <cell r="AI119" t="str">
            <v>5.0 mM</v>
          </cell>
          <cell r="AJ119" t="str">
            <v>7.5 mM</v>
          </cell>
        </row>
        <row r="120">
          <cell r="AD120">
            <v>20</v>
          </cell>
          <cell r="AE120">
            <v>5.165724662576688E-3</v>
          </cell>
          <cell r="AF120">
            <v>6.5991898992334864E-3</v>
          </cell>
          <cell r="AG120">
            <v>7.3386834517766503E-3</v>
          </cell>
          <cell r="AH120">
            <v>1.1699983802107192E-2</v>
          </cell>
          <cell r="AI120">
            <v>1.995655525979945E-2</v>
          </cell>
          <cell r="AJ120">
            <v>3.9374714244604328E-2</v>
          </cell>
        </row>
        <row r="121">
          <cell r="AD121">
            <v>10</v>
          </cell>
          <cell r="AE121">
            <v>3.0088823089911912E-3</v>
          </cell>
          <cell r="AF121">
            <v>3.6267900752591474E-3</v>
          </cell>
          <cell r="AG121">
            <v>4.5471681628414173E-3</v>
          </cell>
          <cell r="AH121">
            <v>6.7210380176308069E-3</v>
          </cell>
          <cell r="AI121">
            <v>1.1999090775554949E-2</v>
          </cell>
          <cell r="AJ121">
            <v>2.0672654504249294E-2</v>
          </cell>
        </row>
        <row r="122">
          <cell r="AD122">
            <v>5</v>
          </cell>
          <cell r="AE122">
            <v>2.1076673842302883E-3</v>
          </cell>
          <cell r="AF122">
            <v>2.4159731964906472E-3</v>
          </cell>
          <cell r="AG122">
            <v>2.7454654025583147E-3</v>
          </cell>
          <cell r="AH122">
            <v>3.8096826102845208E-3</v>
          </cell>
          <cell r="AI122">
            <v>6.5175174516225072E-3</v>
          </cell>
          <cell r="AJ122">
            <v>1.1325577403000518E-2</v>
          </cell>
        </row>
        <row r="123">
          <cell r="AD123">
            <v>3.3333333333333335</v>
          </cell>
          <cell r="AE123">
            <v>1.7003099778649376E-3</v>
          </cell>
          <cell r="AF123">
            <v>1.8453526463522575E-3</v>
          </cell>
          <cell r="AG123">
            <v>2.1323016577383855E-3</v>
          </cell>
          <cell r="AH123">
            <v>2.8735763102973027E-3</v>
          </cell>
          <cell r="AI123">
            <v>4.8311466666666669E-3</v>
          </cell>
          <cell r="AJ123">
            <v>8.1338811517741045E-3</v>
          </cell>
        </row>
        <row r="124">
          <cell r="AD124">
            <v>2</v>
          </cell>
          <cell r="AE124">
            <v>1.4093176979528778E-3</v>
          </cell>
          <cell r="AF124">
            <v>1.5222042219440969E-3</v>
          </cell>
          <cell r="AG124">
            <v>1.7126807056522593E-3</v>
          </cell>
          <cell r="AH124">
            <v>2.2421488242523554E-3</v>
          </cell>
          <cell r="AI124">
            <v>3.5548171015669402E-3</v>
          </cell>
          <cell r="AJ124">
            <v>5.8216569924212204E-3</v>
          </cell>
        </row>
        <row r="125">
          <cell r="AD125">
            <v>1</v>
          </cell>
          <cell r="AE125">
            <v>1.3475941719245331E-3</v>
          </cell>
          <cell r="AF125">
            <v>1.3784372950510014E-3</v>
          </cell>
          <cell r="AG125">
            <v>1.5498453944993097E-3</v>
          </cell>
          <cell r="AH125">
            <v>1.9094100667219048E-3</v>
          </cell>
          <cell r="AI125">
            <v>2.8887433027643995E-3</v>
          </cell>
          <cell r="AJ125">
            <v>4.2951424602707478E-3</v>
          </cell>
        </row>
        <row r="145">
          <cell r="AE145">
            <v>7.892503170088826E-5</v>
          </cell>
          <cell r="AF145">
            <v>9.6050604475849587E-5</v>
          </cell>
          <cell r="AG145">
            <v>1.5040797541958107E-4</v>
          </cell>
          <cell r="AH145">
            <v>1.4501370152983524E-4</v>
          </cell>
          <cell r="AI145">
            <v>5.2347279933461454E-4</v>
          </cell>
          <cell r="AJ145">
            <v>1.1962415372080901E-3</v>
          </cell>
        </row>
        <row r="146">
          <cell r="AE146">
            <v>3.9834939849091942E-5</v>
          </cell>
          <cell r="AF146">
            <v>1.3109717823866282E-5</v>
          </cell>
          <cell r="AG146">
            <v>2.2196693491283517E-4</v>
          </cell>
          <cell r="AH146">
            <v>5.2713468892356756E-4</v>
          </cell>
          <cell r="AI146">
            <v>2.2071809529026595E-4</v>
          </cell>
          <cell r="AJ146">
            <v>1.3803375056733647E-4</v>
          </cell>
        </row>
        <row r="147">
          <cell r="AE147">
            <v>9.4276778941817894E-6</v>
          </cell>
          <cell r="AF147">
            <v>4.6542490934951697E-5</v>
          </cell>
          <cell r="AG147">
            <v>3.1705723656833095E-5</v>
          </cell>
          <cell r="AH147">
            <v>1.2514912815267106E-4</v>
          </cell>
          <cell r="AI147">
            <v>2.0230205218841048E-4</v>
          </cell>
          <cell r="AJ147">
            <v>3.3752839566101813E-4</v>
          </cell>
        </row>
        <row r="148">
          <cell r="AE148">
            <v>4.977177057359052E-5</v>
          </cell>
          <cell r="AF148">
            <v>2.548010144280198E-5</v>
          </cell>
          <cell r="AG148">
            <v>1.3049493473850558E-5</v>
          </cell>
          <cell r="AH148">
            <v>4.3785306352613418E-5</v>
          </cell>
          <cell r="AI148">
            <v>3.925407037613763E-5</v>
          </cell>
          <cell r="AJ148">
            <v>3.4525217647643909E-4</v>
          </cell>
        </row>
        <row r="149">
          <cell r="AE149">
            <v>1.0175198942857552E-5</v>
          </cell>
          <cell r="AF149">
            <v>1.3058099878245329E-5</v>
          </cell>
          <cell r="AG149">
            <v>2.0766733911989223E-5</v>
          </cell>
          <cell r="AH149">
            <v>3.4505300274203386E-5</v>
          </cell>
          <cell r="AI149">
            <v>1.0877672915649502E-4</v>
          </cell>
          <cell r="AJ149">
            <v>3.8949588662700307E-5</v>
          </cell>
        </row>
        <row r="150">
          <cell r="AE150">
            <v>1.6048055516149606E-5</v>
          </cell>
          <cell r="AF150">
            <v>1.4835835873848086E-5</v>
          </cell>
          <cell r="AG150">
            <v>2.2990135893321222E-5</v>
          </cell>
          <cell r="AH150">
            <v>2.876564274696525E-5</v>
          </cell>
          <cell r="AI150">
            <v>1.0746981420048555E-4</v>
          </cell>
          <cell r="AJ150">
            <v>4.1225367342507825E-5</v>
          </cell>
        </row>
        <row r="209">
          <cell r="AF209">
            <v>5.493974457608037E-3</v>
          </cell>
          <cell r="AG209">
            <v>1.5922763089809513E-2</v>
          </cell>
          <cell r="AH209">
            <v>3.1814165473011823E-2</v>
          </cell>
          <cell r="AI209">
            <v>5.0730915251336911E-2</v>
          </cell>
          <cell r="AJ209">
            <v>8.7592465789658819E-2</v>
          </cell>
          <cell r="AK209">
            <v>0.21844331600000005</v>
          </cell>
        </row>
        <row r="210">
          <cell r="AF210">
            <v>3.1024241321572733E-3</v>
          </cell>
          <cell r="AG210">
            <v>8.2786546143808985E-3</v>
          </cell>
          <cell r="AH210">
            <v>1.6292141330716391E-2</v>
          </cell>
          <cell r="AI210">
            <v>2.5404272403978578E-2</v>
          </cell>
          <cell r="AJ210">
            <v>4.4055794823529407E-2</v>
          </cell>
          <cell r="AK210">
            <v>9.7465902246575323E-2</v>
          </cell>
        </row>
        <row r="211">
          <cell r="AF211">
            <v>2.2033488616582829E-3</v>
          </cell>
          <cell r="AG211">
            <v>5.0387046434316358E-3</v>
          </cell>
          <cell r="AH211">
            <v>8.9244413471307633E-3</v>
          </cell>
          <cell r="AI211">
            <v>1.3852058419691282E-2</v>
          </cell>
          <cell r="AJ211">
            <v>2.3149001184290034E-2</v>
          </cell>
          <cell r="AK211">
            <v>5.2927817266737509E-2</v>
          </cell>
        </row>
        <row r="212">
          <cell r="AF212">
            <v>1.743335760441775E-3</v>
          </cell>
          <cell r="AG212">
            <v>3.5421350957808091E-3</v>
          </cell>
          <cell r="AH212">
            <v>6.0242003081947401E-3</v>
          </cell>
          <cell r="AI212">
            <v>9.0798187954970154E-3</v>
          </cell>
          <cell r="AJ212">
            <v>1.4787730418052255E-2</v>
          </cell>
          <cell r="AK212">
            <v>3.2568302140264835E-2</v>
          </cell>
        </row>
        <row r="213">
          <cell r="AF213">
            <v>1.5307564961542894E-3</v>
          </cell>
          <cell r="AG213">
            <v>2.5229895923608828E-3</v>
          </cell>
          <cell r="AH213">
            <v>3.9051319061452526E-3</v>
          </cell>
          <cell r="AI213">
            <v>5.9328837723577237E-3</v>
          </cell>
          <cell r="AJ213">
            <v>9.1532416352860108E-3</v>
          </cell>
          <cell r="AK213">
            <v>2.1130706851081885E-2</v>
          </cell>
        </row>
        <row r="214">
          <cell r="AF214">
            <v>1.4068634393457908E-3</v>
          </cell>
          <cell r="AG214">
            <v>1.8413419000489863E-3</v>
          </cell>
          <cell r="AH214">
            <v>2.5538772698860354E-3</v>
          </cell>
          <cell r="AI214">
            <v>3.4429058515138946E-3</v>
          </cell>
          <cell r="AJ214">
            <v>5.1134574997946615E-3</v>
          </cell>
          <cell r="AK214">
            <v>1.0534625571995134E-2</v>
          </cell>
        </row>
        <row r="234">
          <cell r="AF234">
            <v>2.250900502774006E-4</v>
          </cell>
          <cell r="AG234">
            <v>6.9889313820300852E-4</v>
          </cell>
          <cell r="AH234">
            <v>1.320542225704206E-3</v>
          </cell>
          <cell r="AI234">
            <v>1.5814892790824645E-3</v>
          </cell>
          <cell r="AJ234">
            <v>1.1340879063353564E-2</v>
          </cell>
          <cell r="AK234">
            <v>3.8922007473994012E-2</v>
          </cell>
        </row>
        <row r="235">
          <cell r="AF235">
            <v>8.671254713504115E-5</v>
          </cell>
          <cell r="AG235">
            <v>2.7351254168109967E-4</v>
          </cell>
          <cell r="AH235">
            <v>8.1479493558878915E-4</v>
          </cell>
          <cell r="AI235">
            <v>1.3989302239288777E-3</v>
          </cell>
          <cell r="AJ235">
            <v>2.821559852820928E-3</v>
          </cell>
          <cell r="AK235">
            <v>7.3560673332936843E-3</v>
          </cell>
        </row>
        <row r="236">
          <cell r="AF236">
            <v>6.227439957558652E-5</v>
          </cell>
          <cell r="AG236">
            <v>2.119464503607421E-4</v>
          </cell>
          <cell r="AH236">
            <v>3.9181842222304163E-4</v>
          </cell>
          <cell r="AI236">
            <v>5.6805290686651416E-4</v>
          </cell>
          <cell r="AJ236">
            <v>1.3716489564722062E-3</v>
          </cell>
          <cell r="AK236">
            <v>4.5380036462521946E-3</v>
          </cell>
        </row>
        <row r="237">
          <cell r="AF237">
            <v>6.338872390157136E-5</v>
          </cell>
          <cell r="AG237">
            <v>6.1401762375718426E-5</v>
          </cell>
          <cell r="AH237">
            <v>3.3092297250612054E-4</v>
          </cell>
          <cell r="AI237">
            <v>4.5786836342127468E-4</v>
          </cell>
          <cell r="AJ237">
            <v>8.7806429991782692E-4</v>
          </cell>
          <cell r="AK237">
            <v>2.4666912906408513E-3</v>
          </cell>
        </row>
        <row r="238">
          <cell r="AF238">
            <v>5.0252963370545832E-5</v>
          </cell>
          <cell r="AG238">
            <v>1.0263539748507591E-4</v>
          </cell>
          <cell r="AH238">
            <v>1.0269335999677977E-4</v>
          </cell>
          <cell r="AI238">
            <v>2.9811627300787907E-4</v>
          </cell>
          <cell r="AJ238">
            <v>4.3632015931778577E-4</v>
          </cell>
          <cell r="AK238">
            <v>9.1864791155265647E-4</v>
          </cell>
        </row>
        <row r="239">
          <cell r="AF239">
            <v>4.547984704456657E-5</v>
          </cell>
          <cell r="AG239">
            <v>6.3076433211665654E-5</v>
          </cell>
          <cell r="AH239">
            <v>9.1048206309203323E-5</v>
          </cell>
          <cell r="AI239">
            <v>1.7500171319170577E-4</v>
          </cell>
          <cell r="AJ239">
            <v>1.7990712683063821E-4</v>
          </cell>
          <cell r="AK239">
            <v>1.1580166756345123E-3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69"/>
  <sheetViews>
    <sheetView tabSelected="1" topLeftCell="S98" zoomScale="70" zoomScaleNormal="70" workbookViewId="0">
      <selection activeCell="AI112" sqref="AI112"/>
    </sheetView>
  </sheetViews>
  <sheetFormatPr baseColWidth="10" defaultColWidth="11.38671875" defaultRowHeight="14.4" x14ac:dyDescent="0.55000000000000004"/>
  <cols>
    <col min="1" max="1" width="17.109375" style="4" bestFit="1" customWidth="1"/>
    <col min="2" max="2" width="26.38671875" style="4" bestFit="1" customWidth="1"/>
    <col min="3" max="7" width="14.88671875" style="4" bestFit="1" customWidth="1"/>
    <col min="8" max="8" width="11.38671875" style="4"/>
    <col min="9" max="9" width="27.109375" style="4" bestFit="1" customWidth="1"/>
    <col min="10" max="10" width="17.109375" style="4" bestFit="1" customWidth="1"/>
    <col min="11" max="11" width="26.38671875" style="4" bestFit="1" customWidth="1"/>
    <col min="12" max="16" width="14.88671875" style="4" bestFit="1" customWidth="1"/>
    <col min="17" max="17" width="11.38671875" style="4"/>
    <col min="18" max="18" width="31.5" style="5" bestFit="1" customWidth="1"/>
    <col min="19" max="20" width="11.38671875" style="4"/>
    <col min="21" max="21" width="14.609375" style="4" customWidth="1"/>
    <col min="22" max="27" width="9.21875" style="4" customWidth="1"/>
    <col min="28" max="28" width="7.77734375" style="4" customWidth="1"/>
    <col min="29" max="29" width="13.33203125" style="4" bestFit="1" customWidth="1"/>
    <col min="30" max="30" width="13.44140625" style="4" bestFit="1" customWidth="1"/>
    <col min="31" max="16384" width="11.38671875" style="4"/>
  </cols>
  <sheetData>
    <row r="1" spans="1:27" x14ac:dyDescent="0.5500000000000000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1" t="s">
        <v>2</v>
      </c>
      <c r="K1" s="3" t="s">
        <v>1</v>
      </c>
      <c r="L1" s="2"/>
      <c r="M1" s="2"/>
      <c r="N1" s="2"/>
      <c r="O1" s="2"/>
      <c r="P1" s="2"/>
    </row>
    <row r="2" spans="1:27" x14ac:dyDescent="0.55000000000000004">
      <c r="A2" s="6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2"/>
      <c r="I2" s="2"/>
      <c r="J2" s="6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</row>
    <row r="3" spans="1:27" x14ac:dyDescent="0.55000000000000004">
      <c r="A3" s="2" t="s">
        <v>10</v>
      </c>
      <c r="B3" s="2">
        <v>190.29486052517711</v>
      </c>
      <c r="C3" s="2">
        <v>329.2084120943415</v>
      </c>
      <c r="D3" s="2">
        <v>473.68163793713069</v>
      </c>
      <c r="E3" s="2">
        <v>563.30202112253573</v>
      </c>
      <c r="F3" s="2">
        <v>714.95323018244665</v>
      </c>
      <c r="G3" s="2">
        <v>740.89837679269624</v>
      </c>
      <c r="H3" s="2" t="s">
        <v>11</v>
      </c>
      <c r="I3" s="2"/>
      <c r="J3" s="2" t="s">
        <v>12</v>
      </c>
      <c r="K3" s="2">
        <v>144.96170158379857</v>
      </c>
      <c r="L3" s="2">
        <v>247.10160614659858</v>
      </c>
      <c r="M3" s="2">
        <v>350.18117396691252</v>
      </c>
      <c r="N3" s="2">
        <v>430.57458599867238</v>
      </c>
      <c r="O3" s="2">
        <v>493.2188031662775</v>
      </c>
      <c r="P3" s="2">
        <v>525.58498203620684</v>
      </c>
      <c r="Q3" s="4" t="s">
        <v>13</v>
      </c>
    </row>
    <row r="4" spans="1:27" x14ac:dyDescent="0.55000000000000004">
      <c r="A4" s="2"/>
      <c r="B4" s="2">
        <v>192.17418704020525</v>
      </c>
      <c r="C4" s="2">
        <v>330.46129643769353</v>
      </c>
      <c r="D4" s="2">
        <v>476.6050347382855</v>
      </c>
      <c r="E4" s="2">
        <v>602.31109718794642</v>
      </c>
      <c r="F4" s="2">
        <v>711.84712108121948</v>
      </c>
      <c r="G4" s="2">
        <v>742.63414364338223</v>
      </c>
      <c r="H4" s="2" t="s">
        <v>11</v>
      </c>
      <c r="I4" s="2"/>
      <c r="J4" s="2"/>
      <c r="K4" s="2">
        <v>140.48711464325535</v>
      </c>
      <c r="L4" s="2">
        <v>239.94226704172939</v>
      </c>
      <c r="M4" s="2">
        <v>348.51066150910981</v>
      </c>
      <c r="N4" s="2">
        <v>425.35423456803863</v>
      </c>
      <c r="O4" s="2">
        <v>493.63643128072823</v>
      </c>
      <c r="P4" s="2">
        <v>521.51310792031256</v>
      </c>
      <c r="Q4" s="4" t="s">
        <v>13</v>
      </c>
    </row>
    <row r="5" spans="1:27" x14ac:dyDescent="0.55000000000000004">
      <c r="A5" s="2"/>
      <c r="B5" s="2">
        <v>197.02911387069469</v>
      </c>
      <c r="C5" s="2">
        <v>337.37826208328323</v>
      </c>
      <c r="D5" s="2">
        <v>471.85451493640892</v>
      </c>
      <c r="E5" s="2">
        <v>596.1902351355285</v>
      </c>
      <c r="F5" s="2">
        <v>708.46694352988391</v>
      </c>
      <c r="G5" s="2">
        <v>753.14010089753242</v>
      </c>
      <c r="H5" s="2" t="s">
        <v>14</v>
      </c>
      <c r="I5" s="2"/>
      <c r="J5" s="2"/>
      <c r="K5" s="2">
        <v>139.81592660217387</v>
      </c>
      <c r="L5" s="2">
        <v>241.70227123834303</v>
      </c>
      <c r="M5" s="2">
        <v>340.78454139177177</v>
      </c>
      <c r="N5" s="2">
        <v>415.01793873538389</v>
      </c>
      <c r="O5" s="2">
        <v>497.29067728217188</v>
      </c>
      <c r="P5" s="2">
        <v>532.37143889603078</v>
      </c>
      <c r="Q5" s="2" t="s">
        <v>11</v>
      </c>
    </row>
    <row r="6" spans="1:27" x14ac:dyDescent="0.55000000000000004">
      <c r="A6" s="2"/>
      <c r="B6" s="2">
        <v>194.83656626982852</v>
      </c>
      <c r="C6" s="2" t="s">
        <v>15</v>
      </c>
      <c r="D6" s="2">
        <v>475.69147323792481</v>
      </c>
      <c r="E6" s="2">
        <v>590.70886613336302</v>
      </c>
      <c r="F6" s="2">
        <v>702.98557452771865</v>
      </c>
      <c r="G6" s="2">
        <v>731.58004948901498</v>
      </c>
      <c r="H6" s="2" t="s">
        <v>14</v>
      </c>
      <c r="I6" s="2"/>
      <c r="J6" s="2"/>
      <c r="K6" s="2">
        <v>135.16235618400898</v>
      </c>
      <c r="L6" s="2">
        <v>238.34633103293561</v>
      </c>
      <c r="M6" s="2">
        <v>338.06995864784227</v>
      </c>
      <c r="N6" s="2">
        <v>413.76505439203169</v>
      </c>
      <c r="O6" s="2">
        <v>486.64116036367898</v>
      </c>
      <c r="P6" s="2">
        <v>514.20461591742526</v>
      </c>
      <c r="Q6" s="4" t="s">
        <v>11</v>
      </c>
    </row>
    <row r="7" spans="1:27" x14ac:dyDescent="0.55000000000000004">
      <c r="A7" s="2" t="s">
        <v>16</v>
      </c>
      <c r="B7" s="2">
        <v>150.98561425250489</v>
      </c>
      <c r="C7" s="2">
        <v>276.43065913063413</v>
      </c>
      <c r="D7" s="2">
        <v>410.91996286233632</v>
      </c>
      <c r="E7" s="2">
        <v>533.15449161062577</v>
      </c>
      <c r="F7" s="2">
        <v>663.33700541205519</v>
      </c>
      <c r="G7" s="2">
        <v>722.17036603529755</v>
      </c>
      <c r="H7" s="2" t="s">
        <v>11</v>
      </c>
      <c r="I7" s="2"/>
      <c r="J7" s="2"/>
      <c r="K7" s="2">
        <v>143.15695151777945</v>
      </c>
      <c r="L7" s="2">
        <v>238.18226284511573</v>
      </c>
      <c r="M7" s="2">
        <v>338.27877270506758</v>
      </c>
      <c r="N7" s="2">
        <v>415.12234576399652</v>
      </c>
      <c r="O7" s="2">
        <v>490.81744150818599</v>
      </c>
      <c r="P7" s="2">
        <v>521.09547980586183</v>
      </c>
      <c r="Q7" s="4" t="s">
        <v>14</v>
      </c>
    </row>
    <row r="8" spans="1:27" x14ac:dyDescent="0.55000000000000004">
      <c r="A8" s="2"/>
      <c r="B8" s="2">
        <v>149.10628773747672</v>
      </c>
      <c r="C8" s="2">
        <v>275.02116424436304</v>
      </c>
      <c r="D8" s="2">
        <v>405.4385938601709</v>
      </c>
      <c r="E8" s="2">
        <v>540.18891516340477</v>
      </c>
      <c r="F8" s="2">
        <v>658.95191021032281</v>
      </c>
      <c r="G8" s="2">
        <v>737.15277464121664</v>
      </c>
      <c r="H8" s="2" t="s">
        <v>11</v>
      </c>
      <c r="I8" s="2"/>
      <c r="J8" s="2"/>
      <c r="K8" s="2">
        <v>136.89252980101898</v>
      </c>
      <c r="L8" s="2">
        <v>230.79919439321932</v>
      </c>
      <c r="M8" s="2">
        <v>338.69640081951832</v>
      </c>
      <c r="N8" s="2">
        <v>414.49590359232042</v>
      </c>
      <c r="O8" s="2">
        <v>487.26760253535502</v>
      </c>
      <c r="P8" s="2">
        <v>508.67104340095341</v>
      </c>
      <c r="Q8" s="2" t="s">
        <v>14</v>
      </c>
      <c r="V8" s="4" t="s">
        <v>1</v>
      </c>
    </row>
    <row r="9" spans="1:27" x14ac:dyDescent="0.55000000000000004">
      <c r="A9" s="2"/>
      <c r="B9" s="2">
        <v>154.43104619672317</v>
      </c>
      <c r="C9" s="2" t="s">
        <v>15</v>
      </c>
      <c r="D9" s="2">
        <v>424.34931691764166</v>
      </c>
      <c r="E9" s="2">
        <v>551.24300931777179</v>
      </c>
      <c r="F9" s="2">
        <v>655.48037650895139</v>
      </c>
      <c r="G9" s="2">
        <v>721.1654483849004</v>
      </c>
      <c r="H9" s="2" t="s">
        <v>14</v>
      </c>
      <c r="I9" s="2"/>
      <c r="J9" s="2" t="s">
        <v>17</v>
      </c>
      <c r="K9" s="2">
        <v>104.86940259653129</v>
      </c>
      <c r="L9" s="2">
        <v>189.60316396061813</v>
      </c>
      <c r="M9" s="2">
        <v>299.23054400392709</v>
      </c>
      <c r="N9" s="2">
        <v>391.52635729753189</v>
      </c>
      <c r="O9" s="2">
        <v>485.38827602032688</v>
      </c>
      <c r="P9" s="2">
        <v>560.03930147838969</v>
      </c>
      <c r="Q9" s="4" t="s">
        <v>13</v>
      </c>
      <c r="U9" s="4" t="s">
        <v>18</v>
      </c>
      <c r="V9" s="4">
        <v>0.05</v>
      </c>
      <c r="W9" s="4">
        <v>0.1</v>
      </c>
      <c r="X9" s="4">
        <v>0.2</v>
      </c>
      <c r="Y9" s="4">
        <v>0.3</v>
      </c>
      <c r="Z9" s="4">
        <v>0.5</v>
      </c>
      <c r="AA9" s="4">
        <v>1</v>
      </c>
    </row>
    <row r="10" spans="1:27" x14ac:dyDescent="0.55000000000000004">
      <c r="A10" s="2"/>
      <c r="B10" s="2">
        <v>151.61205642418096</v>
      </c>
      <c r="C10" s="2" t="s">
        <v>15</v>
      </c>
      <c r="D10" s="2">
        <v>414.93963346392434</v>
      </c>
      <c r="E10" s="2">
        <v>543.02095581452352</v>
      </c>
      <c r="F10" s="2">
        <v>649.9990075067858</v>
      </c>
      <c r="G10" s="2">
        <v>721.34816068497287</v>
      </c>
      <c r="H10" s="2" t="s">
        <v>14</v>
      </c>
      <c r="I10" s="2"/>
      <c r="J10" s="2"/>
      <c r="K10" s="2">
        <v>104.86940259653132</v>
      </c>
      <c r="L10" s="2">
        <v>191.84045743088973</v>
      </c>
      <c r="M10" s="2">
        <v>303.92886029149736</v>
      </c>
      <c r="N10" s="2">
        <v>397.99959307151778</v>
      </c>
      <c r="O10" s="2">
        <v>488.20726579286918</v>
      </c>
      <c r="P10" s="2">
        <v>562.6494771937065</v>
      </c>
      <c r="Q10" s="4" t="s">
        <v>13</v>
      </c>
      <c r="U10" s="4" t="s">
        <v>19</v>
      </c>
      <c r="V10" s="4">
        <v>182.01759176641261</v>
      </c>
      <c r="W10" s="4">
        <v>322.32859125700816</v>
      </c>
      <c r="X10" s="4">
        <v>453.85459261652318</v>
      </c>
      <c r="Y10" s="4">
        <v>573.61296813334002</v>
      </c>
      <c r="Z10" s="4">
        <v>653.27176628829875</v>
      </c>
      <c r="AA10" s="4">
        <v>710.8010429676192</v>
      </c>
    </row>
    <row r="11" spans="1:27" x14ac:dyDescent="0.55000000000000004">
      <c r="A11" s="2" t="s">
        <v>20</v>
      </c>
      <c r="B11" s="2">
        <v>138.14354973314585</v>
      </c>
      <c r="C11" s="2">
        <v>229.76071734076834</v>
      </c>
      <c r="D11" s="2">
        <v>364.9678193941827</v>
      </c>
      <c r="E11" s="2">
        <v>468.56569353510946</v>
      </c>
      <c r="F11" s="2">
        <v>585.13614098116136</v>
      </c>
      <c r="G11" s="2">
        <v>641.95966630361011</v>
      </c>
      <c r="H11" s="2" t="s">
        <v>11</v>
      </c>
      <c r="I11" s="2"/>
      <c r="J11" s="2"/>
      <c r="K11" s="2">
        <v>101.51346239112388</v>
      </c>
      <c r="L11" s="2">
        <v>188.90214533993304</v>
      </c>
      <c r="M11" s="2">
        <v>296.51596125999743</v>
      </c>
      <c r="N11" s="2">
        <v>387.5588902102503</v>
      </c>
      <c r="O11" s="2">
        <v>473.27706070125652</v>
      </c>
      <c r="P11" s="2">
        <v>546.15316667290392</v>
      </c>
      <c r="Q11" s="2" t="s">
        <v>11</v>
      </c>
      <c r="U11" s="4" t="s">
        <v>21</v>
      </c>
      <c r="V11" s="4">
        <v>62.803170175909656</v>
      </c>
      <c r="W11" s="4">
        <v>120.79257398453298</v>
      </c>
      <c r="X11" s="4">
        <v>198.46370660038227</v>
      </c>
      <c r="Y11" s="4">
        <v>282.315601454937</v>
      </c>
      <c r="Z11" s="4">
        <v>396.35518237086814</v>
      </c>
      <c r="AA11" s="4">
        <v>543.08219455246001</v>
      </c>
    </row>
    <row r="12" spans="1:27" x14ac:dyDescent="0.55000000000000004">
      <c r="A12" s="2"/>
      <c r="B12" s="2">
        <v>132.6621807309804</v>
      </c>
      <c r="C12" s="2">
        <v>228.58613826887569</v>
      </c>
      <c r="D12" s="2">
        <v>369.1702022958429</v>
      </c>
      <c r="E12" s="2">
        <v>469.93603578565097</v>
      </c>
      <c r="F12" s="2">
        <v>582.21274418000667</v>
      </c>
      <c r="G12" s="2">
        <v>633.18947590014523</v>
      </c>
      <c r="H12" s="2" t="s">
        <v>11</v>
      </c>
      <c r="I12" s="2"/>
      <c r="J12" s="2"/>
      <c r="K12" s="2">
        <v>100.61854500301524</v>
      </c>
      <c r="L12" s="2">
        <v>185.54620513452559</v>
      </c>
      <c r="M12" s="2">
        <v>287.11932868485678</v>
      </c>
      <c r="N12" s="2">
        <v>379.51954900707426</v>
      </c>
      <c r="O12" s="2">
        <v>478.49741213189031</v>
      </c>
      <c r="P12" s="2">
        <v>551.79114621798828</v>
      </c>
      <c r="Q12" s="4" t="s">
        <v>11</v>
      </c>
      <c r="U12" s="4" t="s">
        <v>22</v>
      </c>
      <c r="V12" s="4">
        <v>31.432539094835192</v>
      </c>
      <c r="W12" s="4">
        <v>61.379285859413081</v>
      </c>
      <c r="X12" s="4">
        <v>112.05183171734366</v>
      </c>
      <c r="Y12" s="4">
        <v>165.99713635678691</v>
      </c>
      <c r="Z12" s="4">
        <v>256.07329637863575</v>
      </c>
      <c r="AA12" s="4">
        <v>391.56149427831514</v>
      </c>
    </row>
    <row r="13" spans="1:27" x14ac:dyDescent="0.55000000000000004">
      <c r="A13" s="2"/>
      <c r="B13" s="2">
        <v>138.76999190482189</v>
      </c>
      <c r="C13" s="2">
        <v>211.73745402650528</v>
      </c>
      <c r="D13" s="2">
        <v>363.8715455937496</v>
      </c>
      <c r="E13" s="2">
        <v>465.27687213381023</v>
      </c>
      <c r="F13" s="2">
        <v>592.62734528412068</v>
      </c>
      <c r="G13" s="2">
        <v>653.92732195833776</v>
      </c>
      <c r="H13" s="2" t="s">
        <v>14</v>
      </c>
      <c r="I13" s="2"/>
      <c r="J13" s="2"/>
      <c r="K13" s="2">
        <v>98.411082112347259</v>
      </c>
      <c r="L13" s="2">
        <v>182.9211141294069</v>
      </c>
      <c r="M13" s="2">
        <v>287.95458491375825</v>
      </c>
      <c r="N13" s="2">
        <v>378.68429277817273</v>
      </c>
      <c r="O13" s="2">
        <v>459.49533292438338</v>
      </c>
      <c r="P13" s="2">
        <v>539.05348872724187</v>
      </c>
      <c r="Q13" s="4" t="s">
        <v>14</v>
      </c>
      <c r="U13" s="4" t="s">
        <v>23</v>
      </c>
      <c r="V13" s="4">
        <v>19.711846219325739</v>
      </c>
      <c r="W13" s="4">
        <v>39.363457614451868</v>
      </c>
      <c r="X13" s="4">
        <v>72.191436803244926</v>
      </c>
      <c r="Y13" s="4">
        <v>110.13435648032241</v>
      </c>
      <c r="Z13" s="4">
        <v>168.55209681658752</v>
      </c>
      <c r="AA13" s="4">
        <v>290.4523222905691</v>
      </c>
    </row>
    <row r="14" spans="1:27" x14ac:dyDescent="0.55000000000000004">
      <c r="A14" s="2"/>
      <c r="B14" s="2">
        <v>135.48117050352266</v>
      </c>
      <c r="C14" s="2">
        <v>209.58405906136881</v>
      </c>
      <c r="D14" s="2">
        <v>358.93831349180067</v>
      </c>
      <c r="E14" s="2">
        <v>472.12858338651728</v>
      </c>
      <c r="F14" s="2">
        <v>575.54374522737203</v>
      </c>
      <c r="G14" s="2">
        <v>651.82613050750774</v>
      </c>
      <c r="H14" s="2" t="s">
        <v>14</v>
      </c>
      <c r="I14" s="2"/>
      <c r="J14" s="2"/>
      <c r="K14" s="2">
        <v>102.34871862002532</v>
      </c>
      <c r="L14" s="2">
        <v>186.27705433481427</v>
      </c>
      <c r="M14" s="2">
        <v>283.25626862618776</v>
      </c>
      <c r="N14" s="2">
        <v>374.92563974811657</v>
      </c>
      <c r="O14" s="2">
        <v>472.23299041512985</v>
      </c>
      <c r="P14" s="2">
        <v>548.45012130238263</v>
      </c>
      <c r="Q14" s="2" t="s">
        <v>14</v>
      </c>
      <c r="R14" s="7"/>
      <c r="U14" s="4" t="s">
        <v>24</v>
      </c>
      <c r="V14" s="4">
        <v>11.416507013301368</v>
      </c>
      <c r="W14" s="4">
        <v>22.698489585890254</v>
      </c>
      <c r="X14" s="4">
        <v>43.198408088494354</v>
      </c>
      <c r="Y14" s="4">
        <v>67.623629301440403</v>
      </c>
      <c r="Z14" s="4">
        <v>109.25091239206132</v>
      </c>
      <c r="AA14" s="4">
        <v>195.56239590143392</v>
      </c>
    </row>
    <row r="15" spans="1:27" x14ac:dyDescent="0.55000000000000004">
      <c r="A15" s="2" t="s">
        <v>25</v>
      </c>
      <c r="B15" s="2">
        <v>85.692068733853176</v>
      </c>
      <c r="C15" s="2">
        <v>161.88309786395288</v>
      </c>
      <c r="D15" s="2">
        <v>252.50839869975496</v>
      </c>
      <c r="E15" s="2">
        <v>348.06693163750589</v>
      </c>
      <c r="F15" s="2">
        <v>446.1834367762674</v>
      </c>
      <c r="G15" s="2">
        <v>526.85091725813561</v>
      </c>
      <c r="H15" s="2" t="s">
        <v>11</v>
      </c>
      <c r="I15" s="2"/>
      <c r="J15" s="2" t="s">
        <v>26</v>
      </c>
      <c r="K15" s="2">
        <v>87.642242875439919</v>
      </c>
      <c r="L15" s="2">
        <v>157.55020617652687</v>
      </c>
      <c r="M15" s="2">
        <v>269.16131976347657</v>
      </c>
      <c r="N15" s="2">
        <v>364.38052985823646</v>
      </c>
      <c r="O15" s="2">
        <v>472.23299041512985</v>
      </c>
      <c r="P15" s="2">
        <v>571.31526056855853</v>
      </c>
      <c r="Q15" s="4" t="s">
        <v>13</v>
      </c>
      <c r="R15" s="7"/>
      <c r="U15" s="4" t="s">
        <v>27</v>
      </c>
      <c r="V15" s="4">
        <v>4.5778466391711419</v>
      </c>
      <c r="W15" s="4">
        <v>10.259998388668661</v>
      </c>
      <c r="X15" s="4">
        <v>18.89365652394757</v>
      </c>
      <c r="Y15" s="4">
        <v>30.70470163575645</v>
      </c>
      <c r="Z15" s="4">
        <v>47.324493546168348</v>
      </c>
      <c r="AA15" s="4">
        <v>94.925063369918306</v>
      </c>
    </row>
    <row r="16" spans="1:27" x14ac:dyDescent="0.55000000000000004">
      <c r="A16" s="2"/>
      <c r="B16" s="2">
        <v>84.647998447726408</v>
      </c>
      <c r="C16" s="2">
        <v>155.35765857566068</v>
      </c>
      <c r="D16" s="2">
        <v>261.18723295318352</v>
      </c>
      <c r="E16" s="2">
        <v>343.22505568559302</v>
      </c>
      <c r="F16" s="2">
        <v>440.24528702392149</v>
      </c>
      <c r="G16" s="2">
        <v>511.95986480225281</v>
      </c>
      <c r="H16" s="2" t="s">
        <v>11</v>
      </c>
      <c r="I16" s="2"/>
      <c r="J16" s="2"/>
      <c r="K16" s="2">
        <v>87.865972222467079</v>
      </c>
      <c r="L16" s="2">
        <v>155.46206560427336</v>
      </c>
      <c r="M16" s="2">
        <v>265.40266673342029</v>
      </c>
      <c r="N16" s="2">
        <v>357.38525894118709</v>
      </c>
      <c r="O16" s="2">
        <v>474.11231693015804</v>
      </c>
      <c r="P16" s="2">
        <v>565.36405993763606</v>
      </c>
      <c r="Q16" s="4" t="s">
        <v>13</v>
      </c>
      <c r="R16" s="7"/>
    </row>
    <row r="17" spans="1:27" x14ac:dyDescent="0.55000000000000004">
      <c r="A17" s="2"/>
      <c r="B17" s="2">
        <v>86.879698684322364</v>
      </c>
      <c r="C17" s="2">
        <v>139.4094849550745</v>
      </c>
      <c r="D17" s="2">
        <v>273.52031320805588</v>
      </c>
      <c r="E17" s="2">
        <v>345.32624713642315</v>
      </c>
      <c r="F17" s="2">
        <v>455.59312022998472</v>
      </c>
      <c r="G17" s="2">
        <v>528.86075255892956</v>
      </c>
      <c r="H17" s="2" t="s">
        <v>14</v>
      </c>
      <c r="I17" s="2"/>
      <c r="J17" s="2"/>
      <c r="K17" s="2">
        <v>87.776480483656215</v>
      </c>
      <c r="L17" s="2">
        <v>158.17664834820292</v>
      </c>
      <c r="M17" s="2">
        <v>260.39112936001186</v>
      </c>
      <c r="N17" s="2">
        <v>349.86795288107453</v>
      </c>
      <c r="O17" s="2">
        <v>479.75029647524241</v>
      </c>
      <c r="P17" s="2">
        <v>565.25965290902343</v>
      </c>
      <c r="Q17" s="2" t="s">
        <v>11</v>
      </c>
      <c r="R17" s="7"/>
    </row>
    <row r="18" spans="1:27" x14ac:dyDescent="0.55000000000000004">
      <c r="A18" s="2"/>
      <c r="B18" s="2">
        <v>84.661049326303001</v>
      </c>
      <c r="C18" s="2">
        <v>138.49592345471362</v>
      </c>
      <c r="D18" s="2">
        <v>262.74028750379716</v>
      </c>
      <c r="E18" s="2">
        <v>355.37542364039314</v>
      </c>
      <c r="F18" s="2">
        <v>441.98105387460726</v>
      </c>
      <c r="G18" s="2">
        <v>527.21634185827997</v>
      </c>
      <c r="H18" s="2" t="s">
        <v>14</v>
      </c>
      <c r="I18" s="2"/>
      <c r="J18" s="2"/>
      <c r="K18" s="2">
        <v>84.644269625275967</v>
      </c>
      <c r="L18" s="2">
        <v>156.50613589040015</v>
      </c>
      <c r="M18" s="2">
        <v>259.76468718833587</v>
      </c>
      <c r="N18" s="2">
        <v>351.43405831026462</v>
      </c>
      <c r="O18" s="2">
        <v>462.10550863970047</v>
      </c>
      <c r="P18" s="2">
        <v>554.50572896191784</v>
      </c>
      <c r="Q18" s="4" t="s">
        <v>11</v>
      </c>
      <c r="R18" s="7"/>
      <c r="V18" s="4" t="s">
        <v>1</v>
      </c>
    </row>
    <row r="19" spans="1:27" x14ac:dyDescent="0.55000000000000004">
      <c r="A19" s="2" t="s">
        <v>28</v>
      </c>
      <c r="B19" s="2">
        <v>48.966896419344671</v>
      </c>
      <c r="C19" s="2">
        <v>84.595794933420066</v>
      </c>
      <c r="D19" s="2">
        <v>157.86342726236487</v>
      </c>
      <c r="E19" s="2">
        <v>205.55133758120425</v>
      </c>
      <c r="F19" s="2">
        <v>284.57440736242279</v>
      </c>
      <c r="G19" s="2">
        <v>332.26231768126218</v>
      </c>
      <c r="H19" s="2" t="s">
        <v>11</v>
      </c>
      <c r="I19" s="2"/>
      <c r="J19" s="2"/>
      <c r="K19" s="2">
        <v>87.045631283367484</v>
      </c>
      <c r="L19" s="2">
        <v>155.9841007473367</v>
      </c>
      <c r="M19" s="2">
        <v>252.76941627128662</v>
      </c>
      <c r="N19" s="2">
        <v>351.22524425303925</v>
      </c>
      <c r="O19" s="2">
        <v>459.18211183854544</v>
      </c>
      <c r="P19" s="2">
        <v>552.20877433243902</v>
      </c>
      <c r="Q19" s="4" t="s">
        <v>14</v>
      </c>
      <c r="R19" s="7"/>
      <c r="U19" s="4" t="s">
        <v>18</v>
      </c>
      <c r="V19" s="4">
        <v>0.05</v>
      </c>
      <c r="W19" s="4">
        <v>0.1</v>
      </c>
      <c r="X19" s="4">
        <v>0.2</v>
      </c>
      <c r="Y19" s="4">
        <v>0.3</v>
      </c>
      <c r="Z19" s="4">
        <v>0.5</v>
      </c>
      <c r="AA19" s="4">
        <v>1</v>
      </c>
    </row>
    <row r="20" spans="1:27" x14ac:dyDescent="0.55000000000000004">
      <c r="A20" s="2"/>
      <c r="B20" s="2">
        <v>49.971814069741662</v>
      </c>
      <c r="C20" s="2">
        <v>84.047658033203504</v>
      </c>
      <c r="D20" s="2">
        <v>147.54018230828666</v>
      </c>
      <c r="E20" s="2">
        <v>206.83032368170953</v>
      </c>
      <c r="F20" s="2">
        <v>273.70302550812801</v>
      </c>
      <c r="G20" s="2">
        <v>338.38317973368027</v>
      </c>
      <c r="H20" s="2" t="s">
        <v>11</v>
      </c>
      <c r="I20" s="2"/>
      <c r="J20" s="2"/>
      <c r="K20" s="2">
        <v>84.36087911904157</v>
      </c>
      <c r="L20" s="2">
        <v>152.43426177450576</v>
      </c>
      <c r="M20" s="2">
        <v>259.97350124556124</v>
      </c>
      <c r="N20" s="2">
        <v>346.94455607991949</v>
      </c>
      <c r="O20" s="2">
        <v>460.33058915328473</v>
      </c>
      <c r="P20" s="2">
        <v>548.03249318793212</v>
      </c>
      <c r="Q20" s="2" t="s">
        <v>14</v>
      </c>
      <c r="R20" s="7"/>
      <c r="U20" s="4" t="s">
        <v>29</v>
      </c>
      <c r="V20" s="4">
        <v>125.37448408406681</v>
      </c>
      <c r="W20" s="4">
        <v>221.35819839200144</v>
      </c>
      <c r="X20" s="4">
        <v>306.69277822477147</v>
      </c>
      <c r="Y20" s="4">
        <v>391.67551019555009</v>
      </c>
      <c r="Z20" s="4">
        <v>458.61074150613763</v>
      </c>
      <c r="AA20" s="4">
        <v>493.04785099854899</v>
      </c>
    </row>
    <row r="21" spans="1:27" x14ac:dyDescent="0.55000000000000004">
      <c r="A21" s="2"/>
      <c r="B21" s="2">
        <v>51.981649370535671</v>
      </c>
      <c r="C21" s="2">
        <v>83.590877283023076</v>
      </c>
      <c r="D21" s="2">
        <v>151.65120905991071</v>
      </c>
      <c r="E21" s="2">
        <v>206.19083063145695</v>
      </c>
      <c r="F21" s="2">
        <v>291.97425551534616</v>
      </c>
      <c r="G21" s="2">
        <v>355.00999904024894</v>
      </c>
      <c r="H21" s="2" t="s">
        <v>14</v>
      </c>
      <c r="I21" s="2"/>
      <c r="J21" s="2" t="s">
        <v>30</v>
      </c>
      <c r="K21" s="2">
        <v>70.444913733952134</v>
      </c>
      <c r="L21" s="2">
        <v>135.20710205341436</v>
      </c>
      <c r="M21" s="2">
        <v>231.99241757736425</v>
      </c>
      <c r="N21" s="2">
        <v>325.0190800712578</v>
      </c>
      <c r="O21" s="2">
        <v>443.93868566109484</v>
      </c>
      <c r="P21" s="2">
        <v>573.19458708358673</v>
      </c>
      <c r="Q21" s="4" t="s">
        <v>13</v>
      </c>
      <c r="R21" s="7"/>
      <c r="U21" s="4" t="s">
        <v>31</v>
      </c>
      <c r="V21" s="4">
        <v>24.070983080153024</v>
      </c>
      <c r="W21" s="4">
        <v>48.732841102454707</v>
      </c>
      <c r="X21" s="4">
        <v>91.103737439444743</v>
      </c>
      <c r="Y21" s="4">
        <v>140.86917552817866</v>
      </c>
      <c r="Z21" s="4">
        <v>214.47613070011468</v>
      </c>
      <c r="AA21" s="4">
        <v>345.44958510978427</v>
      </c>
    </row>
    <row r="22" spans="1:27" x14ac:dyDescent="0.55000000000000004">
      <c r="A22" s="2"/>
      <c r="B22" s="2">
        <v>49.515033319561205</v>
      </c>
      <c r="C22" s="2">
        <v>81.124261232048624</v>
      </c>
      <c r="D22" s="2">
        <v>156.67579731189568</v>
      </c>
      <c r="E22" s="2">
        <v>209.38829588272012</v>
      </c>
      <c r="F22" s="2">
        <v>274.98201160863329</v>
      </c>
      <c r="G22" s="2">
        <v>359.02966964183679</v>
      </c>
      <c r="H22" s="2" t="s">
        <v>14</v>
      </c>
      <c r="I22" s="2"/>
      <c r="J22" s="2"/>
      <c r="K22" s="2">
        <v>69.773725692870642</v>
      </c>
      <c r="L22" s="2">
        <v>129.04708736526652</v>
      </c>
      <c r="M22" s="2">
        <v>235.33344249296988</v>
      </c>
      <c r="N22" s="2">
        <v>323.34856761345515</v>
      </c>
      <c r="O22" s="2">
        <v>435.58612337208075</v>
      </c>
      <c r="P22" s="2">
        <v>560.35252256422768</v>
      </c>
      <c r="Q22" s="4" t="s">
        <v>13</v>
      </c>
      <c r="R22" s="7"/>
      <c r="U22" s="4" t="s">
        <v>32</v>
      </c>
      <c r="V22" s="4">
        <v>7.5781145493046109</v>
      </c>
      <c r="W22" s="4">
        <v>17.479572317737432</v>
      </c>
      <c r="X22" s="4">
        <v>32.681694615736838</v>
      </c>
      <c r="Y22" s="4">
        <v>54.762060172340512</v>
      </c>
      <c r="Z22" s="4">
        <v>92.70999941810129</v>
      </c>
      <c r="AA22" s="4">
        <v>172.52400980756008</v>
      </c>
    </row>
    <row r="23" spans="1:27" x14ac:dyDescent="0.55000000000000004">
      <c r="A23" s="2" t="s">
        <v>33</v>
      </c>
      <c r="B23" s="2">
        <v>24.757516659780599</v>
      </c>
      <c r="C23" s="2">
        <v>48.144691069019849</v>
      </c>
      <c r="D23" s="2">
        <v>86.51427408417797</v>
      </c>
      <c r="E23" s="2">
        <v>120.95554264778418</v>
      </c>
      <c r="F23" s="2">
        <v>173.4853289185364</v>
      </c>
      <c r="G23" s="2">
        <v>230.67427884112922</v>
      </c>
      <c r="H23" s="2" t="s">
        <v>11</v>
      </c>
      <c r="I23" s="2"/>
      <c r="J23" s="2"/>
      <c r="K23" s="2">
        <v>70.638812501375682</v>
      </c>
      <c r="L23" s="2">
        <v>128.00301707913977</v>
      </c>
      <c r="M23" s="2">
        <v>225.51918180337842</v>
      </c>
      <c r="N23" s="2">
        <v>323.66178869929308</v>
      </c>
      <c r="O23" s="2">
        <v>429.63492274115833</v>
      </c>
      <c r="P23" s="2">
        <v>553.35725164717849</v>
      </c>
      <c r="Q23" s="2" t="s">
        <v>11</v>
      </c>
      <c r="R23" s="7"/>
      <c r="U23" s="4" t="s">
        <v>34</v>
      </c>
      <c r="V23" s="4">
        <v>0.61468188764934595</v>
      </c>
      <c r="W23" s="4">
        <v>4.7814112521722275E-2</v>
      </c>
      <c r="X23" s="4">
        <v>7.7021578484760142E-2</v>
      </c>
      <c r="Y23" s="4">
        <v>0.11417965900106421</v>
      </c>
      <c r="Z23" s="4">
        <v>0.19926227724121784</v>
      </c>
      <c r="AA23" s="4">
        <v>0.34640385907769677</v>
      </c>
    </row>
    <row r="24" spans="1:27" x14ac:dyDescent="0.55000000000000004">
      <c r="A24" s="2"/>
      <c r="B24" s="2">
        <v>24.757516659780602</v>
      </c>
      <c r="C24" s="2">
        <v>48.601471819200292</v>
      </c>
      <c r="D24" s="2">
        <v>85.692068733853176</v>
      </c>
      <c r="E24" s="2">
        <v>119.67655654727893</v>
      </c>
      <c r="F24" s="2">
        <v>171.11006901759802</v>
      </c>
      <c r="G24" s="2">
        <v>233.59767564228412</v>
      </c>
      <c r="H24" s="2" t="s">
        <v>11</v>
      </c>
      <c r="I24" s="2"/>
      <c r="J24" s="2"/>
      <c r="K24" s="2">
        <v>68.625248378131246</v>
      </c>
      <c r="L24" s="2">
        <v>132.91014742393554</v>
      </c>
      <c r="M24" s="2">
        <v>223.63985528835022</v>
      </c>
      <c r="N24" s="2">
        <v>313.95193503831433</v>
      </c>
      <c r="O24" s="2">
        <v>441.74613806022865</v>
      </c>
      <c r="P24" s="2">
        <v>557.22031170584739</v>
      </c>
      <c r="Q24" s="4" t="s">
        <v>11</v>
      </c>
      <c r="R24" s="7"/>
      <c r="U24" s="4" t="s">
        <v>35</v>
      </c>
      <c r="V24" s="4">
        <v>-2.1698552218287721E-2</v>
      </c>
      <c r="W24" s="4">
        <v>-0.38745994922914367</v>
      </c>
      <c r="X24" s="4">
        <v>1.1855249700536046</v>
      </c>
      <c r="Y24" s="4">
        <v>-1.4853735639138475</v>
      </c>
      <c r="Z24" s="4">
        <v>2.4041222881447464</v>
      </c>
      <c r="AA24" s="4">
        <v>0.55071256805619795</v>
      </c>
    </row>
    <row r="25" spans="1:27" x14ac:dyDescent="0.55000000000000004">
      <c r="A25" s="2"/>
      <c r="B25" s="2">
        <v>26.310571210394141</v>
      </c>
      <c r="C25" s="2" t="s">
        <v>15</v>
      </c>
      <c r="D25" s="2">
        <v>91.26479388605469</v>
      </c>
      <c r="E25" s="2">
        <v>130.73065070164589</v>
      </c>
      <c r="F25" s="2">
        <v>171.38413746770635</v>
      </c>
      <c r="G25" s="2">
        <v>231.40512804141795</v>
      </c>
      <c r="H25" s="2" t="s">
        <v>14</v>
      </c>
      <c r="I25" s="2"/>
      <c r="J25" s="2"/>
      <c r="K25" s="2">
        <v>66.909990050923</v>
      </c>
      <c r="L25" s="2">
        <v>128.42064519359047</v>
      </c>
      <c r="M25" s="2">
        <v>222.8045990594488</v>
      </c>
      <c r="N25" s="2">
        <v>315.20481938166637</v>
      </c>
      <c r="O25" s="2">
        <v>414.39149656370779</v>
      </c>
      <c r="P25" s="2">
        <v>537.69619735527704</v>
      </c>
      <c r="Q25" s="4" t="s">
        <v>14</v>
      </c>
      <c r="R25" s="7"/>
      <c r="U25" s="4" t="s">
        <v>36</v>
      </c>
      <c r="V25" s="4">
        <v>-0.19989170089335268</v>
      </c>
      <c r="W25" s="4">
        <v>-0.52683863935597386</v>
      </c>
      <c r="X25" s="4">
        <v>1.1057317189954121</v>
      </c>
      <c r="Y25" s="4">
        <v>-6.200375099525892E-2</v>
      </c>
      <c r="Z25" s="4">
        <v>0.22499134933720336</v>
      </c>
      <c r="AA25" s="4">
        <v>-1.0855239070058613</v>
      </c>
    </row>
    <row r="26" spans="1:27" x14ac:dyDescent="0.55000000000000004">
      <c r="A26" s="2"/>
      <c r="B26" s="2">
        <v>25.762434310177596</v>
      </c>
      <c r="C26" s="2" t="s">
        <v>15</v>
      </c>
      <c r="D26" s="2">
        <v>89.711739335441166</v>
      </c>
      <c r="E26" s="2">
        <v>120.40740574756759</v>
      </c>
      <c r="F26" s="2">
        <v>171.11006901759811</v>
      </c>
      <c r="G26" s="2">
        <v>235.60751094307813</v>
      </c>
      <c r="H26" s="2" t="s">
        <v>14</v>
      </c>
      <c r="I26" s="2"/>
      <c r="J26" s="2"/>
      <c r="K26" s="2">
        <v>66.909990050923</v>
      </c>
      <c r="L26" s="2">
        <v>125.18402730659751</v>
      </c>
      <c r="M26" s="2">
        <v>217.89746871465312</v>
      </c>
      <c r="N26" s="2">
        <v>304.55530246317352</v>
      </c>
      <c r="O26" s="2">
        <v>424.62338536774996</v>
      </c>
      <c r="P26" s="2">
        <v>545.21350341538971</v>
      </c>
      <c r="Q26" s="2" t="s">
        <v>14</v>
      </c>
      <c r="R26" s="7"/>
    </row>
    <row r="27" spans="1:27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 t="s">
        <v>37</v>
      </c>
      <c r="K27" s="2">
        <v>50.741815905760127</v>
      </c>
      <c r="L27" s="2">
        <v>101.48363181152025</v>
      </c>
      <c r="M27" s="2">
        <v>178.01398378461118</v>
      </c>
      <c r="N27" s="2">
        <v>245.77414535423736</v>
      </c>
      <c r="O27" s="2">
        <v>360.51746979956744</v>
      </c>
      <c r="P27" s="2">
        <v>498.1259335110733</v>
      </c>
      <c r="Q27" s="4" t="s">
        <v>13</v>
      </c>
      <c r="R27" s="7"/>
    </row>
    <row r="28" spans="1:27" x14ac:dyDescent="0.55000000000000004">
      <c r="A28" s="2"/>
      <c r="B28" s="3" t="s">
        <v>1</v>
      </c>
      <c r="C28" s="2"/>
      <c r="D28" s="2"/>
      <c r="E28" s="2"/>
      <c r="F28" s="2"/>
      <c r="G28" s="2"/>
      <c r="H28" s="2"/>
      <c r="I28" s="2"/>
      <c r="J28" s="2"/>
      <c r="K28" s="2">
        <v>47.92282613321791</v>
      </c>
      <c r="L28" s="2">
        <v>95.84565226643582</v>
      </c>
      <c r="M28" s="2">
        <v>169.24379338114647</v>
      </c>
      <c r="N28" s="2">
        <v>261.33079261752596</v>
      </c>
      <c r="O28" s="2">
        <v>369.91410237470814</v>
      </c>
      <c r="P28" s="2">
        <v>505.95646065702385</v>
      </c>
      <c r="Q28" s="4" t="s">
        <v>13</v>
      </c>
      <c r="R28" s="7"/>
    </row>
    <row r="29" spans="1:27" x14ac:dyDescent="0.55000000000000004">
      <c r="A29" s="6" t="s">
        <v>18</v>
      </c>
      <c r="B29" s="3">
        <v>0.05</v>
      </c>
      <c r="C29" s="3">
        <v>0.1</v>
      </c>
      <c r="D29" s="3">
        <v>0.2</v>
      </c>
      <c r="E29" s="3">
        <v>0.3</v>
      </c>
      <c r="F29" s="3">
        <v>0.5</v>
      </c>
      <c r="G29" s="3">
        <v>1</v>
      </c>
      <c r="H29" s="2"/>
      <c r="I29" s="2"/>
      <c r="J29" s="2"/>
      <c r="K29" s="2">
        <v>52.516735392175619</v>
      </c>
      <c r="L29" s="2">
        <v>100.96159666845689</v>
      </c>
      <c r="M29" s="2">
        <v>164.33666303635073</v>
      </c>
      <c r="N29" s="2">
        <v>243.89481883920925</v>
      </c>
      <c r="O29" s="2">
        <v>365.52900717297581</v>
      </c>
      <c r="P29" s="2">
        <v>502.61543574141825</v>
      </c>
      <c r="Q29" s="2" t="s">
        <v>11</v>
      </c>
    </row>
    <row r="30" spans="1:27" x14ac:dyDescent="0.55000000000000004">
      <c r="A30" s="2" t="s">
        <v>10</v>
      </c>
      <c r="B30" s="2">
        <f t="shared" ref="B30:G30" si="0">AVERAGE(B3:B6)</f>
        <v>193.58368192647637</v>
      </c>
      <c r="C30" s="2">
        <f t="shared" si="0"/>
        <v>332.34932353843942</v>
      </c>
      <c r="D30" s="2">
        <f t="shared" si="0"/>
        <v>474.45816521243745</v>
      </c>
      <c r="E30" s="2">
        <f t="shared" si="0"/>
        <v>588.12805489484344</v>
      </c>
      <c r="F30" s="2">
        <f t="shared" si="0"/>
        <v>709.56321733031712</v>
      </c>
      <c r="G30" s="2">
        <f t="shared" si="0"/>
        <v>742.06316770565638</v>
      </c>
      <c r="H30" s="2"/>
      <c r="I30" s="2"/>
      <c r="J30" s="2"/>
      <c r="K30" s="2">
        <v>49.28011750518268</v>
      </c>
      <c r="L30" s="2">
        <v>98.038199867301984</v>
      </c>
      <c r="M30" s="2">
        <v>173.94210966871685</v>
      </c>
      <c r="N30" s="2">
        <v>246.71380861175146</v>
      </c>
      <c r="O30" s="2">
        <v>348.30184745188438</v>
      </c>
      <c r="P30" s="2">
        <v>502.40662168419306</v>
      </c>
      <c r="Q30" s="4" t="s">
        <v>11</v>
      </c>
      <c r="U30" s="5"/>
      <c r="V30" s="5"/>
      <c r="W30" s="5"/>
      <c r="X30" s="5"/>
      <c r="Y30" s="5"/>
      <c r="Z30" s="5"/>
    </row>
    <row r="31" spans="1:27" x14ac:dyDescent="0.55000000000000004">
      <c r="A31" s="2" t="s">
        <v>38</v>
      </c>
      <c r="B31" s="2">
        <f t="shared" ref="B31:G31" si="1">AVERAGE(B7:B10)</f>
        <v>151.53375115272144</v>
      </c>
      <c r="C31" s="2">
        <f t="shared" si="1"/>
        <v>275.72591168749858</v>
      </c>
      <c r="D31" s="2">
        <f t="shared" si="1"/>
        <v>413.91187677601835</v>
      </c>
      <c r="E31" s="2">
        <f t="shared" si="1"/>
        <v>541.90184297658141</v>
      </c>
      <c r="F31" s="2">
        <f t="shared" si="1"/>
        <v>656.94207490952886</v>
      </c>
      <c r="G31" s="2">
        <f t="shared" si="1"/>
        <v>725.45918743659684</v>
      </c>
      <c r="H31" s="2"/>
      <c r="I31" s="2"/>
      <c r="J31" s="2"/>
      <c r="K31" s="2">
        <v>48.444861276281287</v>
      </c>
      <c r="L31" s="2">
        <v>97.098536609787914</v>
      </c>
      <c r="M31" s="2">
        <v>165.38073332247751</v>
      </c>
      <c r="N31" s="2">
        <v>244.10363289643459</v>
      </c>
      <c r="O31" s="2">
        <v>350.38998802413789</v>
      </c>
      <c r="P31" s="2">
        <v>489.46015013622122</v>
      </c>
      <c r="Q31" s="4" t="s">
        <v>14</v>
      </c>
      <c r="U31" s="5"/>
      <c r="V31" s="5"/>
      <c r="W31" s="5"/>
      <c r="X31" s="5"/>
      <c r="Y31" s="5"/>
      <c r="Z31" s="5"/>
    </row>
    <row r="32" spans="1:27" x14ac:dyDescent="0.55000000000000004">
      <c r="A32" s="2" t="s">
        <v>39</v>
      </c>
      <c r="B32" s="2">
        <f t="shared" ref="B32:G32" si="2">AVERAGE(B11:B14)</f>
        <v>136.26422321811771</v>
      </c>
      <c r="C32" s="2">
        <f t="shared" si="2"/>
        <v>219.91709217437955</v>
      </c>
      <c r="D32" s="2">
        <f t="shared" si="2"/>
        <v>364.23697019389397</v>
      </c>
      <c r="E32" s="2">
        <f t="shared" si="2"/>
        <v>468.97679621027197</v>
      </c>
      <c r="F32" s="2">
        <f t="shared" si="2"/>
        <v>583.87999391816516</v>
      </c>
      <c r="G32" s="2">
        <f t="shared" si="2"/>
        <v>645.22564866740026</v>
      </c>
      <c r="H32" s="2"/>
      <c r="I32" s="2"/>
      <c r="J32" s="2"/>
      <c r="K32" s="2">
        <v>47.92282613321791</v>
      </c>
      <c r="L32" s="2">
        <v>92.713441408055544</v>
      </c>
      <c r="M32" s="2">
        <v>169.13938635253382</v>
      </c>
      <c r="N32" s="2">
        <v>245.66973832562465</v>
      </c>
      <c r="O32" s="2">
        <v>347.46659122298303</v>
      </c>
      <c r="P32" s="2">
        <v>489.25133607899579</v>
      </c>
      <c r="Q32" s="2" t="s">
        <v>14</v>
      </c>
      <c r="U32" s="5"/>
      <c r="V32" s="5"/>
      <c r="W32" s="5"/>
      <c r="X32" s="5"/>
      <c r="Y32" s="5"/>
      <c r="Z32" s="5"/>
    </row>
    <row r="33" spans="1:27" x14ac:dyDescent="0.55000000000000004">
      <c r="A33" s="2" t="s">
        <v>40</v>
      </c>
      <c r="B33" s="2">
        <f t="shared" ref="B33:G33" si="3">AVERAGE(B15:B18)</f>
        <v>85.47020379805123</v>
      </c>
      <c r="C33" s="2">
        <f t="shared" si="3"/>
        <v>148.78654121235041</v>
      </c>
      <c r="D33" s="2">
        <f t="shared" si="3"/>
        <v>262.48905809119788</v>
      </c>
      <c r="E33" s="2">
        <f t="shared" si="3"/>
        <v>347.99841452497884</v>
      </c>
      <c r="F33" s="2">
        <f t="shared" si="3"/>
        <v>446.00072447619527</v>
      </c>
      <c r="G33" s="2">
        <f t="shared" si="3"/>
        <v>523.72196911939955</v>
      </c>
      <c r="H33" s="2"/>
      <c r="I33" s="2"/>
      <c r="J33" s="2" t="s">
        <v>41</v>
      </c>
      <c r="K33" s="2">
        <v>34.767540528020838</v>
      </c>
      <c r="L33" s="2">
        <v>70.996779456619123</v>
      </c>
      <c r="M33" s="2">
        <v>118.39757044677367</v>
      </c>
      <c r="N33" s="2">
        <v>179.7889032710267</v>
      </c>
      <c r="O33" s="2">
        <v>271.56268142156819</v>
      </c>
      <c r="P33" s="2">
        <v>399.87891958654586</v>
      </c>
      <c r="Q33" s="4" t="s">
        <v>13</v>
      </c>
      <c r="U33" s="5"/>
      <c r="V33" s="5"/>
      <c r="W33" s="5"/>
      <c r="X33" s="5"/>
      <c r="Y33" s="5"/>
      <c r="Z33" s="5"/>
    </row>
    <row r="34" spans="1:27" x14ac:dyDescent="0.55000000000000004">
      <c r="A34" s="2" t="s">
        <v>42</v>
      </c>
      <c r="B34" s="2">
        <f t="shared" ref="B34:G34" si="4">AVERAGE(B19:B22)</f>
        <v>50.108848294795806</v>
      </c>
      <c r="C34" s="2">
        <f t="shared" si="4"/>
        <v>83.339647870423818</v>
      </c>
      <c r="D34" s="2">
        <f t="shared" si="4"/>
        <v>153.43265398561448</v>
      </c>
      <c r="E34" s="2">
        <f t="shared" si="4"/>
        <v>206.99019694427272</v>
      </c>
      <c r="F34" s="2">
        <f t="shared" si="4"/>
        <v>281.30842499863257</v>
      </c>
      <c r="G34" s="2">
        <f t="shared" si="4"/>
        <v>346.17129152425701</v>
      </c>
      <c r="H34" s="2"/>
      <c r="I34" s="2"/>
      <c r="J34" s="2"/>
      <c r="K34" s="2">
        <v>33.410249156056061</v>
      </c>
      <c r="L34" s="2">
        <v>69.117452941590969</v>
      </c>
      <c r="M34" s="2">
        <v>123.93114296324545</v>
      </c>
      <c r="N34" s="2">
        <v>182.19026492911817</v>
      </c>
      <c r="O34" s="2">
        <v>270.20539004960335</v>
      </c>
      <c r="P34" s="2">
        <v>422.95287290994719</v>
      </c>
      <c r="Q34" s="4" t="s">
        <v>13</v>
      </c>
      <c r="U34" s="5"/>
      <c r="V34" s="5"/>
      <c r="W34" s="5"/>
      <c r="X34" s="5"/>
      <c r="Y34" s="5"/>
      <c r="Z34" s="5"/>
    </row>
    <row r="35" spans="1:27" x14ac:dyDescent="0.55000000000000004">
      <c r="A35" s="2" t="s">
        <v>43</v>
      </c>
      <c r="B35" s="2">
        <f t="shared" ref="B35:G35" si="5">AVERAGE(B23:B26)</f>
        <v>25.397009710033235</v>
      </c>
      <c r="C35" s="2">
        <f t="shared" si="5"/>
        <v>48.37308144411007</v>
      </c>
      <c r="D35" s="2">
        <f t="shared" si="5"/>
        <v>88.295719009881751</v>
      </c>
      <c r="E35" s="2">
        <f t="shared" si="5"/>
        <v>122.94253891106916</v>
      </c>
      <c r="F35" s="2">
        <f t="shared" si="5"/>
        <v>171.77240110535973</v>
      </c>
      <c r="G35" s="2">
        <f t="shared" si="5"/>
        <v>232.82114836697735</v>
      </c>
      <c r="H35" s="2"/>
      <c r="I35" s="2"/>
      <c r="J35" s="2"/>
      <c r="K35" s="2">
        <v>33.514656184668731</v>
      </c>
      <c r="L35" s="2">
        <v>67.446940483788168</v>
      </c>
      <c r="M35" s="2">
        <v>123.3047007915694</v>
      </c>
      <c r="N35" s="2">
        <v>181.87704384328015</v>
      </c>
      <c r="O35" s="2">
        <v>270.8318322212794</v>
      </c>
      <c r="P35" s="2">
        <v>398.93925632903188</v>
      </c>
      <c r="Q35" s="2" t="s">
        <v>11</v>
      </c>
      <c r="U35" s="5"/>
      <c r="V35" s="5"/>
      <c r="W35" s="5"/>
      <c r="X35" s="5"/>
      <c r="Y35" s="5"/>
      <c r="Z35" s="5"/>
    </row>
    <row r="36" spans="1:27" ht="14.7" thickBot="1" x14ac:dyDescent="0.6">
      <c r="A36" s="2"/>
      <c r="B36" s="2"/>
      <c r="C36" s="2"/>
      <c r="D36" s="2"/>
      <c r="E36" s="2"/>
      <c r="F36" s="2"/>
      <c r="G36" s="2"/>
      <c r="H36" s="2"/>
      <c r="I36" s="2"/>
      <c r="J36" s="2"/>
      <c r="K36" s="2">
        <v>32.366178869929307</v>
      </c>
      <c r="L36" s="2">
        <v>67.029312369337475</v>
      </c>
      <c r="M36" s="2">
        <v>125.18402730659751</v>
      </c>
      <c r="N36" s="2">
        <v>173.6288885828788</v>
      </c>
      <c r="O36" s="2">
        <v>275.84336959468783</v>
      </c>
      <c r="P36" s="2">
        <v>421.59558153798247</v>
      </c>
      <c r="Q36" s="4" t="s">
        <v>11</v>
      </c>
      <c r="U36" s="5"/>
      <c r="V36" s="5"/>
      <c r="W36" s="5"/>
      <c r="X36" s="5"/>
      <c r="Y36" s="5"/>
      <c r="Z36" s="5"/>
    </row>
    <row r="37" spans="1:27" x14ac:dyDescent="0.55000000000000004">
      <c r="A37" s="8"/>
      <c r="B37" s="9" t="s">
        <v>1</v>
      </c>
      <c r="C37" s="10"/>
      <c r="D37" s="10"/>
      <c r="E37" s="10"/>
      <c r="F37" s="10"/>
      <c r="G37" s="11"/>
      <c r="H37" s="2"/>
      <c r="I37" s="2"/>
      <c r="J37" s="2"/>
      <c r="K37" s="2">
        <v>31.00888749796453</v>
      </c>
      <c r="L37" s="2">
        <v>62.748624196217769</v>
      </c>
      <c r="M37" s="2">
        <v>115.68298770284412</v>
      </c>
      <c r="N37" s="2">
        <v>172.68922532536476</v>
      </c>
      <c r="O37" s="2">
        <v>263.31452616116684</v>
      </c>
      <c r="P37" s="2">
        <v>404.5772358741163</v>
      </c>
      <c r="Q37" s="4" t="s">
        <v>14</v>
      </c>
      <c r="U37" s="5"/>
      <c r="V37" s="5"/>
      <c r="W37" s="5"/>
      <c r="X37" s="5"/>
      <c r="Y37" s="5"/>
      <c r="Z37" s="5"/>
    </row>
    <row r="38" spans="1:27" x14ac:dyDescent="0.55000000000000004">
      <c r="A38" s="12" t="s">
        <v>44</v>
      </c>
      <c r="B38" s="13">
        <v>0.05</v>
      </c>
      <c r="C38" s="13">
        <v>0.1</v>
      </c>
      <c r="D38" s="13">
        <v>0.2</v>
      </c>
      <c r="E38" s="13">
        <v>0.3</v>
      </c>
      <c r="F38" s="13">
        <v>0.5</v>
      </c>
      <c r="G38" s="14">
        <v>1</v>
      </c>
      <c r="H38" s="2"/>
      <c r="I38" s="2"/>
      <c r="J38" s="2"/>
      <c r="K38" s="2">
        <v>31.948550755478596</v>
      </c>
      <c r="L38" s="2">
        <v>63.583880425119176</v>
      </c>
      <c r="M38" s="2">
        <v>115.78739473145677</v>
      </c>
      <c r="N38" s="2">
        <v>177.28313458432245</v>
      </c>
      <c r="O38" s="2">
        <v>261.01757153168802</v>
      </c>
      <c r="P38" s="2">
        <v>395.07619627036297</v>
      </c>
      <c r="Q38" s="2" t="s">
        <v>14</v>
      </c>
      <c r="U38" s="5"/>
      <c r="V38" s="5"/>
      <c r="W38" s="5"/>
      <c r="X38" s="5"/>
      <c r="Y38" s="5"/>
      <c r="Z38" s="5"/>
    </row>
    <row r="39" spans="1:27" x14ac:dyDescent="0.55000000000000004">
      <c r="A39" s="15" t="s">
        <v>10</v>
      </c>
      <c r="B39" s="16">
        <f t="shared" ref="B39:G39" si="6">STDEV(B3:B6)</f>
        <v>2.9576873005850022</v>
      </c>
      <c r="C39" s="16">
        <f t="shared" si="6"/>
        <v>4.4000110182039327</v>
      </c>
      <c r="D39" s="16">
        <f t="shared" si="6"/>
        <v>2.122269761042435</v>
      </c>
      <c r="E39" s="16">
        <f t="shared" si="6"/>
        <v>17.215787119519806</v>
      </c>
      <c r="F39" s="16">
        <f t="shared" si="6"/>
        <v>5.1230087505162762</v>
      </c>
      <c r="G39" s="17">
        <f t="shared" si="6"/>
        <v>8.8369860599969314</v>
      </c>
      <c r="H39" s="2"/>
      <c r="I39" s="2"/>
      <c r="J39" s="2"/>
      <c r="K39" s="2"/>
      <c r="L39" s="2"/>
      <c r="M39" s="2"/>
      <c r="N39" s="2"/>
      <c r="O39" s="2"/>
      <c r="P39" s="2"/>
      <c r="U39" s="5"/>
      <c r="V39" s="5"/>
      <c r="W39" s="5"/>
      <c r="X39" s="5"/>
      <c r="Y39" s="5"/>
      <c r="Z39" s="5"/>
    </row>
    <row r="40" spans="1:27" x14ac:dyDescent="0.55000000000000004">
      <c r="A40" s="15" t="s">
        <v>38</v>
      </c>
      <c r="B40" s="16">
        <f t="shared" ref="B40:G40" si="7">STDEV(B7:B10)</f>
        <v>2.2055598670379912</v>
      </c>
      <c r="C40" s="16">
        <f t="shared" si="7"/>
        <v>0.99666339213004984</v>
      </c>
      <c r="D40" s="16">
        <f t="shared" si="7"/>
        <v>7.9738011169575733</v>
      </c>
      <c r="E40" s="16">
        <f t="shared" si="7"/>
        <v>7.4824256265481868</v>
      </c>
      <c r="F40" s="16">
        <f t="shared" si="7"/>
        <v>5.6355218995742575</v>
      </c>
      <c r="G40" s="17">
        <f t="shared" si="7"/>
        <v>7.8079673820682061</v>
      </c>
      <c r="H40" s="2"/>
      <c r="I40" s="2"/>
      <c r="J40" s="2"/>
      <c r="K40" s="3" t="s">
        <v>1</v>
      </c>
      <c r="L40" s="2"/>
      <c r="M40" s="2"/>
      <c r="N40" s="2"/>
      <c r="O40" s="2"/>
      <c r="P40" s="2"/>
      <c r="U40" s="5"/>
      <c r="V40" s="5"/>
      <c r="W40" s="5"/>
      <c r="X40" s="5"/>
      <c r="Y40" s="5"/>
      <c r="Z40" s="5"/>
    </row>
    <row r="41" spans="1:27" x14ac:dyDescent="0.55000000000000004">
      <c r="A41" s="15" t="s">
        <v>39</v>
      </c>
      <c r="B41" s="16">
        <f t="shared" ref="B41:G41" si="8">STDEV(B11:B14)</f>
        <v>2.7927660418977722</v>
      </c>
      <c r="C41" s="16">
        <f t="shared" si="8"/>
        <v>10.735103945306383</v>
      </c>
      <c r="D41" s="16">
        <f t="shared" si="8"/>
        <v>4.2063530328259029</v>
      </c>
      <c r="E41" s="16">
        <f t="shared" si="8"/>
        <v>2.8700956167826353</v>
      </c>
      <c r="F41" s="16">
        <f t="shared" si="8"/>
        <v>7.0797086872153541</v>
      </c>
      <c r="G41" s="17">
        <f t="shared" si="8"/>
        <v>9.5711645802657976</v>
      </c>
      <c r="H41" s="2"/>
      <c r="I41" s="2"/>
      <c r="J41" s="6" t="s">
        <v>18</v>
      </c>
      <c r="K41" s="3">
        <v>0.05</v>
      </c>
      <c r="L41" s="3">
        <v>0.1</v>
      </c>
      <c r="M41" s="3">
        <v>0.2</v>
      </c>
      <c r="N41" s="3">
        <v>0.3</v>
      </c>
      <c r="O41" s="3">
        <v>0.5</v>
      </c>
      <c r="P41" s="3">
        <v>1</v>
      </c>
    </row>
    <row r="42" spans="1:27" x14ac:dyDescent="0.55000000000000004">
      <c r="A42" s="15" t="s">
        <v>40</v>
      </c>
      <c r="B42" s="16">
        <f t="shared" ref="B42:G42" si="9">STDEV(B15:B18)</f>
        <v>1.059347673714945</v>
      </c>
      <c r="C42" s="16">
        <f t="shared" si="9"/>
        <v>11.669409831077401</v>
      </c>
      <c r="D42" s="16">
        <f t="shared" si="9"/>
        <v>8.6228382073213883</v>
      </c>
      <c r="E42" s="16">
        <f t="shared" si="9"/>
        <v>5.3025274239623368</v>
      </c>
      <c r="F42" s="16">
        <f t="shared" si="9"/>
        <v>6.863678607817195</v>
      </c>
      <c r="G42" s="17">
        <f t="shared" si="9"/>
        <v>7.8899757181493788</v>
      </c>
      <c r="H42" s="2"/>
      <c r="I42" s="2"/>
      <c r="J42" s="2" t="s">
        <v>12</v>
      </c>
      <c r="K42" s="2">
        <f t="shared" ref="K42:P42" si="10">AVERAGE(K3:K8)</f>
        <v>140.0794300553392</v>
      </c>
      <c r="L42" s="2">
        <f t="shared" si="10"/>
        <v>239.34565544965696</v>
      </c>
      <c r="M42" s="2">
        <f t="shared" si="10"/>
        <v>342.42025150670366</v>
      </c>
      <c r="N42" s="2">
        <f t="shared" si="10"/>
        <v>419.05501050840729</v>
      </c>
      <c r="O42" s="2">
        <f t="shared" si="10"/>
        <v>491.47868602273292</v>
      </c>
      <c r="P42" s="2">
        <f t="shared" si="10"/>
        <v>520.57344466279835</v>
      </c>
    </row>
    <row r="43" spans="1:27" ht="14.7" thickBot="1" x14ac:dyDescent="0.6">
      <c r="A43" s="15" t="s">
        <v>42</v>
      </c>
      <c r="B43" s="16">
        <f t="shared" ref="B43:G43" si="11">STDEV(B19:B22)</f>
        <v>1.3143861125747154</v>
      </c>
      <c r="C43" s="16">
        <f t="shared" si="11"/>
        <v>1.5329968481941647</v>
      </c>
      <c r="D43" s="16">
        <f t="shared" si="11"/>
        <v>4.7625098059809412</v>
      </c>
      <c r="E43" s="16">
        <f t="shared" si="11"/>
        <v>1.6818383540459139</v>
      </c>
      <c r="F43" s="16">
        <f t="shared" si="11"/>
        <v>8.6079844563671788</v>
      </c>
      <c r="G43" s="17">
        <f t="shared" si="11"/>
        <v>12.878598228528105</v>
      </c>
      <c r="H43" s="2"/>
      <c r="I43" s="2"/>
      <c r="J43" s="2" t="s">
        <v>17</v>
      </c>
      <c r="K43" s="2">
        <f t="shared" ref="K43:P43" si="12">AVERAGE(K9:K14)</f>
        <v>102.10510221992905</v>
      </c>
      <c r="L43" s="2">
        <f t="shared" si="12"/>
        <v>187.51502338836463</v>
      </c>
      <c r="M43" s="2">
        <f t="shared" si="12"/>
        <v>293.00092463003745</v>
      </c>
      <c r="N43" s="2">
        <f t="shared" si="12"/>
        <v>385.03572035211056</v>
      </c>
      <c r="O43" s="2">
        <f t="shared" si="12"/>
        <v>476.18305633097606</v>
      </c>
      <c r="P43" s="2">
        <f t="shared" si="12"/>
        <v>551.35611693210217</v>
      </c>
    </row>
    <row r="44" spans="1:27" ht="14.7" thickBot="1" x14ac:dyDescent="0.6">
      <c r="A44" s="18" t="s">
        <v>43</v>
      </c>
      <c r="B44" s="19">
        <f t="shared" ref="B44:G44" si="13">STDEV(B23:B26)</f>
        <v>0.7715854837011844</v>
      </c>
      <c r="C44" s="19">
        <f t="shared" si="13"/>
        <v>0.32299276596806908</v>
      </c>
      <c r="D44" s="19">
        <f t="shared" si="13"/>
        <v>2.631416599849985</v>
      </c>
      <c r="E44" s="19">
        <f t="shared" si="13"/>
        <v>5.218441030617698</v>
      </c>
      <c r="F44" s="19">
        <f t="shared" si="13"/>
        <v>1.1492371287707166</v>
      </c>
      <c r="G44" s="20">
        <f t="shared" si="13"/>
        <v>2.2346493638602456</v>
      </c>
      <c r="H44" s="2"/>
      <c r="I44" s="2"/>
      <c r="J44" s="2" t="s">
        <v>26</v>
      </c>
      <c r="K44" s="2">
        <f t="shared" ref="K44:P44" si="14">AVERAGE(K15:K20)</f>
        <v>86.555912601541365</v>
      </c>
      <c r="L44" s="2">
        <f t="shared" si="14"/>
        <v>156.01890309020763</v>
      </c>
      <c r="M44" s="2">
        <f t="shared" si="14"/>
        <v>261.24378676034877</v>
      </c>
      <c r="N44" s="2">
        <f t="shared" si="14"/>
        <v>353.53960005395356</v>
      </c>
      <c r="O44" s="2">
        <f t="shared" si="14"/>
        <v>467.95230224201015</v>
      </c>
      <c r="P44" s="2">
        <f t="shared" si="14"/>
        <v>559.44766164958446</v>
      </c>
      <c r="U44" s="21"/>
      <c r="V44" s="22"/>
      <c r="W44" s="22"/>
      <c r="X44" s="22"/>
      <c r="Y44" s="22"/>
      <c r="Z44" s="22"/>
      <c r="AA44" s="23"/>
    </row>
    <row r="45" spans="1:27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 t="s">
        <v>30</v>
      </c>
      <c r="K45" s="2">
        <f t="shared" ref="K45:P45" si="15">AVERAGE(K21:K26)</f>
        <v>68.883780068029282</v>
      </c>
      <c r="L45" s="2">
        <f t="shared" si="15"/>
        <v>129.79533773699072</v>
      </c>
      <c r="M45" s="2">
        <f t="shared" si="15"/>
        <v>226.19782748936075</v>
      </c>
      <c r="N45" s="2">
        <f t="shared" si="15"/>
        <v>317.62358221119337</v>
      </c>
      <c r="O45" s="2">
        <f t="shared" si="15"/>
        <v>431.65345862767003</v>
      </c>
      <c r="P45" s="2">
        <f t="shared" si="15"/>
        <v>554.50572896191795</v>
      </c>
      <c r="U45" s="24" t="s">
        <v>45</v>
      </c>
      <c r="V45" s="25" t="s">
        <v>46</v>
      </c>
      <c r="W45" s="25"/>
      <c r="X45" s="25"/>
      <c r="Y45" s="25"/>
      <c r="Z45" s="25"/>
      <c r="AA45" s="26"/>
    </row>
    <row r="46" spans="1:27" x14ac:dyDescent="0.55000000000000004">
      <c r="J46" s="2" t="s">
        <v>37</v>
      </c>
      <c r="K46" s="2">
        <f t="shared" ref="K46:P46" si="16">AVERAGE(K27:K32)</f>
        <v>49.471530390972589</v>
      </c>
      <c r="L46" s="2">
        <f t="shared" si="16"/>
        <v>97.69017643859307</v>
      </c>
      <c r="M46" s="2">
        <f t="shared" si="16"/>
        <v>170.00944492430608</v>
      </c>
      <c r="N46" s="2">
        <f t="shared" si="16"/>
        <v>247.91448944079721</v>
      </c>
      <c r="O46" s="2">
        <f t="shared" si="16"/>
        <v>357.01983434104278</v>
      </c>
      <c r="P46" s="2">
        <f t="shared" si="16"/>
        <v>497.96932296815424</v>
      </c>
      <c r="U46" s="27" t="s">
        <v>47</v>
      </c>
      <c r="V46" s="25">
        <v>0</v>
      </c>
      <c r="W46" s="25">
        <v>0.5</v>
      </c>
      <c r="X46" s="25">
        <v>1.5</v>
      </c>
      <c r="Y46" s="25">
        <v>2.5</v>
      </c>
      <c r="Z46" s="25">
        <v>5</v>
      </c>
      <c r="AA46" s="26">
        <v>7.5</v>
      </c>
    </row>
    <row r="47" spans="1:27" x14ac:dyDescent="0.55000000000000004">
      <c r="J47" s="2" t="s">
        <v>41</v>
      </c>
      <c r="K47" s="2">
        <f t="shared" ref="K47:P47" si="17">AVERAGE(K33:K38)</f>
        <v>32.836010498686349</v>
      </c>
      <c r="L47" s="2">
        <f t="shared" si="17"/>
        <v>66.820498312112107</v>
      </c>
      <c r="M47" s="2">
        <f t="shared" si="17"/>
        <v>120.38130399041449</v>
      </c>
      <c r="N47" s="2">
        <f t="shared" si="17"/>
        <v>177.9095767559985</v>
      </c>
      <c r="O47" s="2">
        <f t="shared" si="17"/>
        <v>268.79589516333226</v>
      </c>
      <c r="P47" s="2">
        <f t="shared" si="17"/>
        <v>407.17001041799784</v>
      </c>
      <c r="U47" s="27">
        <v>0.05</v>
      </c>
      <c r="V47" s="28">
        <v>140.0794300553392</v>
      </c>
      <c r="W47" s="28">
        <v>102.10510221992905</v>
      </c>
      <c r="X47" s="28">
        <v>86.555912601541365</v>
      </c>
      <c r="Y47" s="28">
        <v>68.883780068029282</v>
      </c>
      <c r="Z47" s="28">
        <v>49.471530390972589</v>
      </c>
      <c r="AA47" s="29">
        <v>32.836010498686349</v>
      </c>
    </row>
    <row r="48" spans="1:27" x14ac:dyDescent="0.55000000000000004">
      <c r="U48" s="27">
        <v>0.1</v>
      </c>
      <c r="V48" s="28">
        <v>239.34565544965696</v>
      </c>
      <c r="W48" s="28">
        <v>187.51502338836463</v>
      </c>
      <c r="X48" s="28">
        <v>156.01890309020763</v>
      </c>
      <c r="Y48" s="28">
        <v>129.79533773699072</v>
      </c>
      <c r="Z48" s="28">
        <v>97.69017643859307</v>
      </c>
      <c r="AA48" s="29">
        <v>66.820498312112107</v>
      </c>
    </row>
    <row r="49" spans="10:30" x14ac:dyDescent="0.55000000000000004">
      <c r="J49" s="2"/>
      <c r="K49" s="3" t="s">
        <v>1</v>
      </c>
      <c r="L49" s="2"/>
      <c r="M49" s="2"/>
      <c r="N49" s="2"/>
      <c r="O49" s="2"/>
      <c r="P49" s="2"/>
      <c r="U49" s="27">
        <v>0.2</v>
      </c>
      <c r="V49" s="28">
        <v>342.42025150670366</v>
      </c>
      <c r="W49" s="28">
        <v>293.00092463003745</v>
      </c>
      <c r="X49" s="28">
        <v>261.24378676034877</v>
      </c>
      <c r="Y49" s="28">
        <v>226.19782748936075</v>
      </c>
      <c r="Z49" s="28">
        <v>170.00944492430608</v>
      </c>
      <c r="AA49" s="29">
        <v>120.38130399041449</v>
      </c>
    </row>
    <row r="50" spans="10:30" x14ac:dyDescent="0.55000000000000004">
      <c r="J50" s="6" t="s">
        <v>44</v>
      </c>
      <c r="K50" s="3">
        <v>0.05</v>
      </c>
      <c r="L50" s="3">
        <v>0.1</v>
      </c>
      <c r="M50" s="3">
        <v>0.2</v>
      </c>
      <c r="N50" s="3">
        <v>0.3</v>
      </c>
      <c r="O50" s="3">
        <v>0.5</v>
      </c>
      <c r="P50" s="3">
        <v>1</v>
      </c>
      <c r="U50" s="27">
        <v>0.3</v>
      </c>
      <c r="V50" s="28">
        <v>419.05501050840729</v>
      </c>
      <c r="W50" s="28">
        <v>385.03572035211056</v>
      </c>
      <c r="X50" s="28">
        <v>353.53960005395356</v>
      </c>
      <c r="Y50" s="28">
        <v>317.62358221119337</v>
      </c>
      <c r="Z50" s="28">
        <v>247.91448944079721</v>
      </c>
      <c r="AA50" s="29">
        <v>177.9095767559985</v>
      </c>
    </row>
    <row r="51" spans="10:30" x14ac:dyDescent="0.55000000000000004">
      <c r="J51" s="2" t="s">
        <v>12</v>
      </c>
      <c r="K51" s="2">
        <f t="shared" ref="K51:P51" si="18">STDEV(K3:K8)</f>
        <v>3.6844891941636737</v>
      </c>
      <c r="L51" s="2">
        <f t="shared" si="18"/>
        <v>5.3189939426931243</v>
      </c>
      <c r="M51" s="2">
        <f t="shared" si="18"/>
        <v>5.4762125154815884</v>
      </c>
      <c r="N51" s="2">
        <f t="shared" si="18"/>
        <v>7.1121548817122795</v>
      </c>
      <c r="O51" s="2">
        <f t="shared" si="18"/>
        <v>4.0751745390631884</v>
      </c>
      <c r="P51" s="2">
        <f t="shared" si="18"/>
        <v>8.3389783293450286</v>
      </c>
      <c r="U51" s="27">
        <v>0.5</v>
      </c>
      <c r="V51" s="28">
        <v>491.47868602273292</v>
      </c>
      <c r="W51" s="28">
        <v>476.18305633097606</v>
      </c>
      <c r="X51" s="28">
        <v>467.95230224201015</v>
      </c>
      <c r="Y51" s="28">
        <v>431.65345862767003</v>
      </c>
      <c r="Z51" s="28">
        <v>357.01983434104278</v>
      </c>
      <c r="AA51" s="29">
        <v>268.79589516333226</v>
      </c>
    </row>
    <row r="52" spans="10:30" x14ac:dyDescent="0.55000000000000004">
      <c r="J52" s="2" t="s">
        <v>17</v>
      </c>
      <c r="K52" s="2">
        <f t="shared" ref="K52:P52" si="19">STDEV(K9:K14)</f>
        <v>2.5118812350892825</v>
      </c>
      <c r="L52" s="2">
        <f t="shared" si="19"/>
        <v>3.2095679767839433</v>
      </c>
      <c r="M52" s="2">
        <f t="shared" si="19"/>
        <v>8.0697020255067038</v>
      </c>
      <c r="N52" s="2">
        <f t="shared" si="19"/>
        <v>8.8265424525044551</v>
      </c>
      <c r="O52" s="2">
        <f t="shared" si="19"/>
        <v>10.365344850224115</v>
      </c>
      <c r="P52" s="2">
        <f t="shared" si="19"/>
        <v>8.8317279519866698</v>
      </c>
      <c r="U52" s="27">
        <v>1</v>
      </c>
      <c r="V52" s="28">
        <v>520.57344466279835</v>
      </c>
      <c r="W52" s="28">
        <v>551.35611693210217</v>
      </c>
      <c r="X52" s="28">
        <v>559.44766164958446</v>
      </c>
      <c r="Y52" s="28">
        <v>554.50572896191795</v>
      </c>
      <c r="Z52" s="28">
        <v>497.96932296815424</v>
      </c>
      <c r="AA52" s="29">
        <v>407.17001041799784</v>
      </c>
    </row>
    <row r="53" spans="10:30" ht="14.7" x14ac:dyDescent="0.55000000000000004">
      <c r="J53" s="2" t="s">
        <v>26</v>
      </c>
      <c r="K53" s="2">
        <f t="shared" ref="K53:P53" si="20">STDEV(K15:K20)</f>
        <v>1.618550640205513</v>
      </c>
      <c r="L53" s="2">
        <f t="shared" si="20"/>
        <v>2.0198555440032426</v>
      </c>
      <c r="M53" s="2">
        <f t="shared" si="20"/>
        <v>5.5915463361627946</v>
      </c>
      <c r="N53" s="2">
        <f t="shared" si="20"/>
        <v>6.3099920457563732</v>
      </c>
      <c r="O53" s="2">
        <f t="shared" si="20"/>
        <v>8.539958848483387</v>
      </c>
      <c r="P53" s="2">
        <f t="shared" si="20"/>
        <v>9.129656888316763</v>
      </c>
      <c r="U53" s="30" t="s">
        <v>48</v>
      </c>
      <c r="V53" s="31">
        <v>0.157196</v>
      </c>
      <c r="W53" s="31">
        <v>0.27430700000000002</v>
      </c>
      <c r="X53" s="31">
        <v>0.38066299999999997</v>
      </c>
      <c r="Y53" s="31">
        <v>0.52792600000000001</v>
      </c>
      <c r="Z53" s="31">
        <v>0.81344499999999997</v>
      </c>
      <c r="AA53" s="32">
        <v>1.27203</v>
      </c>
      <c r="AD53" s="33"/>
    </row>
    <row r="54" spans="10:30" ht="14.7" x14ac:dyDescent="0.55000000000000004">
      <c r="J54" s="2" t="s">
        <v>30</v>
      </c>
      <c r="K54" s="2">
        <f t="shared" ref="K54:P54" si="21">STDEV(K21:K26)</f>
        <v>1.6833189286696777</v>
      </c>
      <c r="L54" s="2">
        <f t="shared" si="21"/>
        <v>3.6308535590430968</v>
      </c>
      <c r="M54" s="2">
        <f t="shared" si="21"/>
        <v>6.3945363005745843</v>
      </c>
      <c r="N54" s="2">
        <f t="shared" si="21"/>
        <v>7.9251514333465627</v>
      </c>
      <c r="O54" s="2">
        <f t="shared" si="21"/>
        <v>11.133073114336083</v>
      </c>
      <c r="P54" s="2">
        <f t="shared" si="21"/>
        <v>12.337359372071461</v>
      </c>
      <c r="U54" s="30" t="s">
        <v>49</v>
      </c>
      <c r="V54" s="34">
        <v>621.89400000000001</v>
      </c>
      <c r="W54" s="34">
        <v>716.24800000000005</v>
      </c>
      <c r="X54" s="34">
        <v>788.42600000000004</v>
      </c>
      <c r="Y54" s="34">
        <v>858.68</v>
      </c>
      <c r="Z54" s="34">
        <v>910.63699999999994</v>
      </c>
      <c r="AA54" s="35">
        <v>929.89800000000002</v>
      </c>
      <c r="AB54" s="36" t="s">
        <v>50</v>
      </c>
      <c r="AC54" s="36" t="s">
        <v>51</v>
      </c>
      <c r="AD54" s="33"/>
    </row>
    <row r="55" spans="10:30" x14ac:dyDescent="0.55000000000000004">
      <c r="J55" s="2" t="s">
        <v>37</v>
      </c>
      <c r="K55" s="2">
        <f t="shared" ref="K55:P55" si="22">STDEV(K27:K32)</f>
        <v>1.8316417176027284</v>
      </c>
      <c r="L55" s="2">
        <f t="shared" si="22"/>
        <v>3.2782255250840513</v>
      </c>
      <c r="M55" s="2">
        <f t="shared" si="22"/>
        <v>5.186273112807303</v>
      </c>
      <c r="N55" s="2">
        <f t="shared" si="22"/>
        <v>6.6594171683122836</v>
      </c>
      <c r="O55" s="2">
        <f t="shared" si="22"/>
        <v>9.6137842275194778</v>
      </c>
      <c r="P55" s="2">
        <f t="shared" si="22"/>
        <v>7.1204521879387306</v>
      </c>
      <c r="U55" s="37" t="s">
        <v>52</v>
      </c>
      <c r="V55" s="38"/>
      <c r="W55" s="38">
        <f>$V$53*W46/(W53-$V$53)</f>
        <v>0.67114105421352377</v>
      </c>
      <c r="X55" s="38">
        <f>$V$53*X46/(X53-$V$53)</f>
        <v>1.0551625072158306</v>
      </c>
      <c r="Y55" s="38">
        <f>$V$53*Y46/(Y53-$V$53)</f>
        <v>1.0600436975696599</v>
      </c>
      <c r="Z55" s="38">
        <f>$V$53*Z46/(Z53-$V$53)</f>
        <v>1.197685634568586</v>
      </c>
      <c r="AA55" s="38">
        <f>$V$53*AA46/(AA53-$V$53)</f>
        <v>1.0575296411842481</v>
      </c>
      <c r="AB55" s="2">
        <f>AVERAGE(W55:AA55)</f>
        <v>1.0083125069503698</v>
      </c>
      <c r="AC55" s="2">
        <f>_xlfn.STDEV.P(W55:AA55)</f>
        <v>0.17711021140213135</v>
      </c>
      <c r="AD55" s="33"/>
    </row>
    <row r="56" spans="10:30" x14ac:dyDescent="0.55000000000000004">
      <c r="J56" s="2" t="s">
        <v>41</v>
      </c>
      <c r="K56" s="2">
        <f t="shared" ref="K56:P56" si="23">STDEV(K33:K38)</f>
        <v>1.3317524748918419</v>
      </c>
      <c r="L56" s="2">
        <f t="shared" si="23"/>
        <v>3.168886619457731</v>
      </c>
      <c r="M56" s="2">
        <f t="shared" si="23"/>
        <v>4.2738070576850484</v>
      </c>
      <c r="N56" s="2">
        <f t="shared" si="23"/>
        <v>4.0881718301338212</v>
      </c>
      <c r="O56" s="2">
        <f t="shared" si="23"/>
        <v>5.5498007577608703</v>
      </c>
      <c r="P56" s="2">
        <f t="shared" si="23"/>
        <v>12.092013806111558</v>
      </c>
      <c r="U56" s="30" t="s">
        <v>53</v>
      </c>
      <c r="V56" s="39">
        <v>1.5859999999999999E-2</v>
      </c>
      <c r="W56" s="39">
        <v>2.3050000000000001E-2</v>
      </c>
      <c r="X56" s="39">
        <v>3.8830000000000003E-2</v>
      </c>
      <c r="Y56" s="39">
        <v>4.6350000000000002E-2</v>
      </c>
      <c r="Z56" s="39">
        <v>6.7680000000000004E-2</v>
      </c>
      <c r="AA56" s="40">
        <v>9.8309999999999995E-2</v>
      </c>
      <c r="AD56" s="33"/>
    </row>
    <row r="57" spans="10:30" x14ac:dyDescent="0.55000000000000004">
      <c r="U57" s="30" t="s">
        <v>54</v>
      </c>
      <c r="V57" s="39">
        <v>20.71</v>
      </c>
      <c r="W57" s="39">
        <v>24.31</v>
      </c>
      <c r="X57" s="39">
        <v>36.4</v>
      </c>
      <c r="Y57" s="39">
        <v>38.06</v>
      </c>
      <c r="Z57" s="39">
        <v>43.85</v>
      </c>
      <c r="AA57" s="40">
        <v>47.3</v>
      </c>
      <c r="AD57" s="33"/>
    </row>
    <row r="58" spans="10:30" x14ac:dyDescent="0.55000000000000004">
      <c r="U58" s="41"/>
      <c r="V58" s="28"/>
      <c r="W58" s="28"/>
      <c r="X58" s="28"/>
      <c r="Y58" s="28"/>
      <c r="Z58" s="28"/>
      <c r="AA58" s="29"/>
      <c r="AD58" s="33"/>
    </row>
    <row r="59" spans="10:30" x14ac:dyDescent="0.55000000000000004">
      <c r="U59" s="41"/>
      <c r="V59" s="28"/>
      <c r="W59" s="28"/>
      <c r="X59" s="28"/>
      <c r="Y59" s="28"/>
      <c r="Z59" s="28"/>
      <c r="AA59" s="29"/>
    </row>
    <row r="60" spans="10:30" x14ac:dyDescent="0.55000000000000004">
      <c r="U60" s="24" t="s">
        <v>55</v>
      </c>
      <c r="V60" s="25" t="s">
        <v>46</v>
      </c>
      <c r="W60" s="25"/>
      <c r="X60" s="25"/>
      <c r="Y60" s="25"/>
      <c r="Z60" s="25"/>
      <c r="AA60" s="26"/>
      <c r="AD60" s="33"/>
    </row>
    <row r="61" spans="10:30" x14ac:dyDescent="0.55000000000000004">
      <c r="U61" s="27" t="s">
        <v>47</v>
      </c>
      <c r="V61" s="25">
        <v>0</v>
      </c>
      <c r="W61" s="25">
        <v>0.5</v>
      </c>
      <c r="X61" s="25">
        <v>1.5</v>
      </c>
      <c r="Y61" s="25">
        <v>2.5</v>
      </c>
      <c r="Z61" s="25">
        <v>5</v>
      </c>
      <c r="AA61" s="26">
        <v>7.5</v>
      </c>
      <c r="AD61" s="33"/>
    </row>
    <row r="62" spans="10:30" x14ac:dyDescent="0.55000000000000004">
      <c r="U62" s="27">
        <v>0.05</v>
      </c>
      <c r="V62" s="28">
        <v>193.58368192647637</v>
      </c>
      <c r="W62" s="28">
        <v>151.53375115272144</v>
      </c>
      <c r="X62" s="28">
        <v>136.26422321811771</v>
      </c>
      <c r="Y62" s="28">
        <v>85.47020379805123</v>
      </c>
      <c r="Z62" s="28">
        <v>50.108848294795806</v>
      </c>
      <c r="AA62" s="29">
        <v>25.397009710033235</v>
      </c>
      <c r="AD62" s="33"/>
    </row>
    <row r="63" spans="10:30" x14ac:dyDescent="0.55000000000000004">
      <c r="U63" s="27">
        <v>0.1</v>
      </c>
      <c r="V63" s="28">
        <v>332.34932353843942</v>
      </c>
      <c r="W63" s="28">
        <v>275.72591168749858</v>
      </c>
      <c r="X63" s="28">
        <v>219.91709217437955</v>
      </c>
      <c r="Y63" s="28">
        <v>148.78654121235041</v>
      </c>
      <c r="Z63" s="28">
        <v>83.339647870423818</v>
      </c>
      <c r="AA63" s="29">
        <v>48.37308144411007</v>
      </c>
      <c r="AD63" s="33"/>
    </row>
    <row r="64" spans="10:30" x14ac:dyDescent="0.55000000000000004">
      <c r="U64" s="27">
        <v>0.2</v>
      </c>
      <c r="V64" s="28">
        <v>474.45816521243745</v>
      </c>
      <c r="W64" s="28">
        <v>413.91187677601835</v>
      </c>
      <c r="X64" s="28">
        <v>364.23697019389397</v>
      </c>
      <c r="Y64" s="28">
        <v>262.48905809119788</v>
      </c>
      <c r="Z64" s="28">
        <v>153.43265398561448</v>
      </c>
      <c r="AA64" s="29">
        <v>88.295719009881751</v>
      </c>
      <c r="AD64" s="33"/>
    </row>
    <row r="65" spans="21:30" x14ac:dyDescent="0.55000000000000004">
      <c r="U65" s="27">
        <v>0.3</v>
      </c>
      <c r="V65" s="28">
        <v>588.12805489484344</v>
      </c>
      <c r="W65" s="28">
        <v>541.90184297658141</v>
      </c>
      <c r="X65" s="28">
        <v>468.97679621027197</v>
      </c>
      <c r="Y65" s="28">
        <v>347.99841452497884</v>
      </c>
      <c r="Z65" s="28">
        <v>206.99019694427272</v>
      </c>
      <c r="AA65" s="29">
        <v>122.94253891106916</v>
      </c>
      <c r="AD65" s="33"/>
    </row>
    <row r="66" spans="21:30" x14ac:dyDescent="0.55000000000000004">
      <c r="U66" s="27">
        <v>0.5</v>
      </c>
      <c r="V66" s="28">
        <v>709.56321733031712</v>
      </c>
      <c r="W66" s="28">
        <v>656.94207490952886</v>
      </c>
      <c r="X66" s="28">
        <v>583.87999391816516</v>
      </c>
      <c r="Y66" s="28">
        <v>446.00072447619527</v>
      </c>
      <c r="Z66" s="28">
        <v>281.30842499863257</v>
      </c>
      <c r="AA66" s="29">
        <v>171.77240110535973</v>
      </c>
    </row>
    <row r="67" spans="21:30" x14ac:dyDescent="0.55000000000000004">
      <c r="U67" s="27">
        <v>1</v>
      </c>
      <c r="V67" s="28">
        <v>742.06316770565638</v>
      </c>
      <c r="W67" s="28">
        <v>725.45918743659684</v>
      </c>
      <c r="X67" s="28">
        <v>645.22564866740026</v>
      </c>
      <c r="Y67" s="28">
        <v>523.72196911939955</v>
      </c>
      <c r="Z67" s="28">
        <v>346.17129152425701</v>
      </c>
      <c r="AA67" s="29">
        <v>232.82114836697735</v>
      </c>
    </row>
    <row r="68" spans="21:30" ht="14.7" x14ac:dyDescent="0.55000000000000004">
      <c r="U68" s="30" t="s">
        <v>48</v>
      </c>
      <c r="V68" s="39">
        <v>0.16841300000000001</v>
      </c>
      <c r="W68" s="39">
        <v>0.22613800000000001</v>
      </c>
      <c r="X68" s="39">
        <v>0.24736900000000001</v>
      </c>
      <c r="Y68" s="39">
        <v>0.33796399999999999</v>
      </c>
      <c r="Z68" s="39">
        <v>0.45193100000000003</v>
      </c>
      <c r="AA68" s="40">
        <v>0.664605</v>
      </c>
    </row>
    <row r="69" spans="21:30" ht="14.7" x14ac:dyDescent="0.55000000000000004">
      <c r="U69" s="30" t="s">
        <v>49</v>
      </c>
      <c r="V69" s="39">
        <v>899.50300000000004</v>
      </c>
      <c r="W69" s="39">
        <v>915.96100000000001</v>
      </c>
      <c r="X69" s="39">
        <v>830.93700000000001</v>
      </c>
      <c r="Y69" s="39">
        <v>717.76800000000003</v>
      </c>
      <c r="Z69" s="39">
        <v>512.21299999999997</v>
      </c>
      <c r="AA69" s="40">
        <v>390.79500000000002</v>
      </c>
      <c r="AB69" s="36" t="s">
        <v>50</v>
      </c>
      <c r="AC69" s="36" t="s">
        <v>51</v>
      </c>
    </row>
    <row r="70" spans="21:30" x14ac:dyDescent="0.55000000000000004">
      <c r="U70" s="37" t="s">
        <v>52</v>
      </c>
      <c r="V70" s="38"/>
      <c r="W70" s="38">
        <f>$V$68*W61/(W68-$V$68)</f>
        <v>1.4587527067994803</v>
      </c>
      <c r="X70" s="38">
        <f>$V$68*X61/(X68-$V$68)</f>
        <v>3.1994971883074119</v>
      </c>
      <c r="Y70" s="38">
        <f>$V$68*Y61/(Y68-$V$68)</f>
        <v>2.4832203879658632</v>
      </c>
      <c r="Z70" s="38">
        <f>$V$68*Z61/(Z68-$V$68)</f>
        <v>2.9700583384476467</v>
      </c>
      <c r="AA70" s="38">
        <f>$V$68*AA61/(AA68-$V$68)</f>
        <v>2.5455821536824454</v>
      </c>
      <c r="AB70" s="2">
        <f>AVERAGE(W70:AA70)</f>
        <v>2.5314221550405698</v>
      </c>
      <c r="AC70" s="2">
        <f>_xlfn.STDEV.P(W70:AA70)</f>
        <v>0.59864340179591424</v>
      </c>
    </row>
    <row r="71" spans="21:30" x14ac:dyDescent="0.55000000000000004">
      <c r="U71" s="30" t="s">
        <v>53</v>
      </c>
      <c r="V71" s="39">
        <v>2.0559999999999998E-2</v>
      </c>
      <c r="W71" s="39">
        <v>2.5819999999999999E-2</v>
      </c>
      <c r="X71" s="39">
        <v>3.058E-2</v>
      </c>
      <c r="Y71" s="39">
        <v>3.8010000000000002E-2</v>
      </c>
      <c r="Z71" s="39">
        <v>4.8840000000000001E-2</v>
      </c>
      <c r="AA71" s="40">
        <v>4.2939999999999999E-2</v>
      </c>
    </row>
    <row r="72" spans="21:30" x14ac:dyDescent="0.55000000000000004">
      <c r="U72" s="30" t="s">
        <v>54</v>
      </c>
      <c r="V72" s="39">
        <v>37.18</v>
      </c>
      <c r="W72" s="39">
        <v>39.44</v>
      </c>
      <c r="X72" s="39">
        <v>40</v>
      </c>
      <c r="Y72" s="39">
        <v>35.08</v>
      </c>
      <c r="Z72" s="39">
        <v>26.55</v>
      </c>
      <c r="AA72" s="40">
        <v>13.72</v>
      </c>
    </row>
    <row r="73" spans="21:30" x14ac:dyDescent="0.55000000000000004">
      <c r="U73" s="41"/>
      <c r="V73" s="28"/>
      <c r="W73" s="28"/>
      <c r="X73" s="28"/>
      <c r="Y73" s="28"/>
      <c r="Z73" s="28"/>
      <c r="AA73" s="29"/>
    </row>
    <row r="74" spans="21:30" x14ac:dyDescent="0.55000000000000004">
      <c r="U74" s="41"/>
      <c r="V74" s="28"/>
      <c r="W74" s="28"/>
      <c r="X74" s="28"/>
      <c r="Y74" s="28"/>
      <c r="Z74" s="28"/>
      <c r="AA74" s="29"/>
    </row>
    <row r="75" spans="21:30" x14ac:dyDescent="0.55000000000000004">
      <c r="U75" s="24" t="s">
        <v>56</v>
      </c>
      <c r="V75" s="25" t="s">
        <v>57</v>
      </c>
      <c r="W75" s="25"/>
      <c r="X75" s="25"/>
      <c r="Y75" s="25"/>
      <c r="Z75" s="25"/>
      <c r="AA75" s="26"/>
    </row>
    <row r="76" spans="21:30" x14ac:dyDescent="0.55000000000000004">
      <c r="U76" s="27" t="s">
        <v>47</v>
      </c>
      <c r="V76" s="25">
        <v>0</v>
      </c>
      <c r="W76" s="25">
        <v>0.5</v>
      </c>
      <c r="X76" s="25">
        <v>1.5</v>
      </c>
      <c r="Y76" s="25">
        <v>2.5</v>
      </c>
      <c r="Z76" s="25"/>
      <c r="AA76" s="26"/>
    </row>
    <row r="77" spans="21:30" x14ac:dyDescent="0.55000000000000004">
      <c r="U77" s="27">
        <v>0.05</v>
      </c>
      <c r="V77" s="28">
        <v>125.37448408406681</v>
      </c>
      <c r="W77" s="28">
        <v>24.070983080153024</v>
      </c>
      <c r="X77" s="28">
        <v>7.5781145493046109</v>
      </c>
      <c r="Y77" s="28">
        <v>0.61468188764934595</v>
      </c>
      <c r="Z77" s="28"/>
      <c r="AA77" s="29"/>
    </row>
    <row r="78" spans="21:30" x14ac:dyDescent="0.55000000000000004">
      <c r="U78" s="27">
        <v>0.1</v>
      </c>
      <c r="V78" s="28">
        <v>221.35819839200144</v>
      </c>
      <c r="W78" s="28">
        <v>48.732841102454707</v>
      </c>
      <c r="X78" s="28">
        <v>17.479572317737432</v>
      </c>
      <c r="Y78" s="28">
        <v>4.7814112521722275E-2</v>
      </c>
      <c r="Z78" s="28"/>
      <c r="AA78" s="29"/>
    </row>
    <row r="79" spans="21:30" x14ac:dyDescent="0.55000000000000004">
      <c r="U79" s="27">
        <v>0.2</v>
      </c>
      <c r="V79" s="28">
        <v>306.69277822477147</v>
      </c>
      <c r="W79" s="28">
        <v>91.103737439444743</v>
      </c>
      <c r="X79" s="28">
        <v>32.681694615736838</v>
      </c>
      <c r="Y79" s="28">
        <v>7.7021578484760142E-2</v>
      </c>
      <c r="Z79" s="28"/>
      <c r="AA79" s="29"/>
    </row>
    <row r="80" spans="21:30" x14ac:dyDescent="0.55000000000000004">
      <c r="U80" s="27">
        <v>0.3</v>
      </c>
      <c r="V80" s="28">
        <v>391.67551019555009</v>
      </c>
      <c r="W80" s="28">
        <v>140.86917552817866</v>
      </c>
      <c r="X80" s="28">
        <v>54.762060172340512</v>
      </c>
      <c r="Y80" s="28">
        <v>0.11417965900106421</v>
      </c>
      <c r="Z80" s="28"/>
      <c r="AA80" s="29"/>
    </row>
    <row r="81" spans="21:29" x14ac:dyDescent="0.55000000000000004">
      <c r="U81" s="27">
        <v>0.5</v>
      </c>
      <c r="V81" s="28">
        <v>458.61074150613763</v>
      </c>
      <c r="W81" s="28">
        <v>214.47613070011468</v>
      </c>
      <c r="X81" s="28">
        <v>92.70999941810129</v>
      </c>
      <c r="Y81" s="28">
        <v>0.19926227724121784</v>
      </c>
      <c r="Z81" s="28"/>
      <c r="AA81" s="29"/>
    </row>
    <row r="82" spans="21:29" x14ac:dyDescent="0.55000000000000004">
      <c r="U82" s="27">
        <v>1</v>
      </c>
      <c r="V82" s="28">
        <v>493.04785099854899</v>
      </c>
      <c r="W82" s="28">
        <v>345.44958510978427</v>
      </c>
      <c r="X82" s="28">
        <v>172.52400980756008</v>
      </c>
      <c r="Y82" s="28">
        <v>0.34640385907769677</v>
      </c>
      <c r="Z82" s="28"/>
      <c r="AA82" s="29"/>
    </row>
    <row r="83" spans="21:29" ht="14.7" x14ac:dyDescent="0.55000000000000004">
      <c r="U83" s="30" t="s">
        <v>48</v>
      </c>
      <c r="V83" s="39">
        <v>0.17103399999999999</v>
      </c>
      <c r="W83" s="39">
        <v>1.82759</v>
      </c>
      <c r="X83" s="39">
        <v>13.898899999999999</v>
      </c>
      <c r="Y83" s="39">
        <v>4.2075199999999997</v>
      </c>
      <c r="Z83" s="28"/>
      <c r="AA83" s="29"/>
    </row>
    <row r="84" spans="21:29" ht="14.7" x14ac:dyDescent="0.55000000000000004">
      <c r="U84" s="30" t="s">
        <v>49</v>
      </c>
      <c r="V84" s="39">
        <v>593.91600000000005</v>
      </c>
      <c r="W84" s="39">
        <v>980.56299999999999</v>
      </c>
      <c r="X84" s="39">
        <v>2580.3200000000002</v>
      </c>
      <c r="Y84" s="39">
        <v>1.81009</v>
      </c>
      <c r="Z84" s="28"/>
      <c r="AA84" s="29"/>
      <c r="AB84" s="36" t="s">
        <v>50</v>
      </c>
      <c r="AC84" s="36" t="s">
        <v>51</v>
      </c>
    </row>
    <row r="85" spans="21:29" x14ac:dyDescent="0.55000000000000004">
      <c r="U85" s="37" t="s">
        <v>52</v>
      </c>
      <c r="V85" s="38"/>
      <c r="W85" s="38">
        <f>$V$83*W76/(W83-$V$83)</f>
        <v>5.162336799963297E-2</v>
      </c>
      <c r="X85" s="38">
        <f>$V$83*X76/(X83-$V$83)</f>
        <v>1.8688338012623373E-2</v>
      </c>
      <c r="Y85" s="38">
        <f>$V$83*Y76/(Y83-$V$83)</f>
        <v>0.10593000941908383</v>
      </c>
      <c r="Z85" s="38"/>
      <c r="AA85" s="38"/>
      <c r="AB85" s="42">
        <f>AVERAGE(W85:AA85)</f>
        <v>5.8747238477113384E-2</v>
      </c>
      <c r="AC85" s="42">
        <f>_xlfn.STDEV.P(W85:AA85)</f>
        <v>3.5970723793877557E-2</v>
      </c>
    </row>
    <row r="86" spans="21:29" x14ac:dyDescent="0.55000000000000004">
      <c r="U86" s="30" t="s">
        <v>53</v>
      </c>
      <c r="V86" s="39">
        <v>1.865E-2</v>
      </c>
      <c r="W86" s="39">
        <v>0.1774</v>
      </c>
      <c r="X86" s="43">
        <v>9.9440000000000008</v>
      </c>
      <c r="Y86" s="43">
        <v>1.3620000000000001</v>
      </c>
      <c r="Z86" s="39"/>
      <c r="AA86" s="40"/>
    </row>
    <row r="87" spans="21:29" x14ac:dyDescent="0.55000000000000004">
      <c r="U87" s="30" t="s">
        <v>54</v>
      </c>
      <c r="V87" s="39">
        <v>22.06</v>
      </c>
      <c r="W87" s="39">
        <v>68.63</v>
      </c>
      <c r="X87" s="43">
        <v>1742</v>
      </c>
      <c r="Y87" s="43">
        <v>0.49440000000000001</v>
      </c>
      <c r="Z87" s="39"/>
      <c r="AA87" s="40"/>
    </row>
    <row r="88" spans="21:29" x14ac:dyDescent="0.55000000000000004">
      <c r="U88" s="41"/>
      <c r="V88" s="28"/>
      <c r="W88" s="28"/>
      <c r="X88" s="28"/>
      <c r="Y88" s="28"/>
      <c r="Z88" s="28"/>
      <c r="AA88" s="29"/>
    </row>
    <row r="89" spans="21:29" x14ac:dyDescent="0.55000000000000004">
      <c r="U89" s="41"/>
      <c r="V89" s="28"/>
      <c r="W89" s="28"/>
      <c r="X89" s="28"/>
      <c r="Y89" s="28"/>
      <c r="Z89" s="28"/>
      <c r="AA89" s="29"/>
    </row>
    <row r="90" spans="21:29" x14ac:dyDescent="0.55000000000000004">
      <c r="U90" s="41"/>
      <c r="V90" s="28"/>
      <c r="W90" s="28"/>
      <c r="X90" s="28"/>
      <c r="Y90" s="28"/>
      <c r="Z90" s="28"/>
      <c r="AA90" s="29"/>
    </row>
    <row r="91" spans="21:29" x14ac:dyDescent="0.55000000000000004">
      <c r="U91" s="24" t="s">
        <v>58</v>
      </c>
      <c r="V91" s="25" t="s">
        <v>59</v>
      </c>
      <c r="W91" s="25"/>
      <c r="X91" s="25"/>
      <c r="Y91" s="25"/>
      <c r="Z91" s="25"/>
      <c r="AA91" s="26"/>
    </row>
    <row r="92" spans="21:29" x14ac:dyDescent="0.55000000000000004">
      <c r="U92" s="27" t="s">
        <v>47</v>
      </c>
      <c r="V92" s="25">
        <v>0</v>
      </c>
      <c r="W92" s="25">
        <v>0.5</v>
      </c>
      <c r="X92" s="25">
        <v>1.5</v>
      </c>
      <c r="Y92" s="25">
        <v>2.5</v>
      </c>
      <c r="Z92" s="25">
        <v>5</v>
      </c>
      <c r="AA92" s="26">
        <v>7.5</v>
      </c>
    </row>
    <row r="93" spans="21:29" x14ac:dyDescent="0.55000000000000004">
      <c r="U93" s="27">
        <v>0.05</v>
      </c>
      <c r="V93" s="44">
        <v>182.01759176641301</v>
      </c>
      <c r="W93" s="44">
        <v>62.803170175909656</v>
      </c>
      <c r="X93" s="44">
        <v>31.432539094835192</v>
      </c>
      <c r="Y93" s="44">
        <v>19.711846219325739</v>
      </c>
      <c r="Z93" s="44">
        <v>11.416507013301368</v>
      </c>
      <c r="AA93" s="45">
        <v>4.5778466391711419</v>
      </c>
      <c r="AB93" s="27"/>
      <c r="AC93" s="28"/>
    </row>
    <row r="94" spans="21:29" x14ac:dyDescent="0.55000000000000004">
      <c r="U94" s="27">
        <v>0.1</v>
      </c>
      <c r="V94" s="44">
        <v>322.32859125700816</v>
      </c>
      <c r="W94" s="44">
        <v>120.79257398453298</v>
      </c>
      <c r="X94" s="44">
        <v>61.379285859413081</v>
      </c>
      <c r="Y94" s="44">
        <v>39.363457614451868</v>
      </c>
      <c r="Z94" s="44">
        <v>22.698489585890254</v>
      </c>
      <c r="AA94" s="45">
        <v>10.259998388668661</v>
      </c>
      <c r="AB94" s="27"/>
      <c r="AC94" s="28"/>
    </row>
    <row r="95" spans="21:29" x14ac:dyDescent="0.55000000000000004">
      <c r="U95" s="27">
        <v>0.2</v>
      </c>
      <c r="V95" s="44">
        <v>453.85459261652318</v>
      </c>
      <c r="W95" s="44">
        <v>198.46370660038227</v>
      </c>
      <c r="X95" s="44">
        <v>112.05183171734366</v>
      </c>
      <c r="Y95" s="44">
        <v>72.191436803244926</v>
      </c>
      <c r="Z95" s="44">
        <v>43.198408088494354</v>
      </c>
      <c r="AA95" s="45">
        <v>18.89365652394757</v>
      </c>
      <c r="AB95" s="27"/>
      <c r="AC95" s="28"/>
    </row>
    <row r="96" spans="21:29" x14ac:dyDescent="0.55000000000000004">
      <c r="U96" s="27">
        <v>0.3</v>
      </c>
      <c r="V96" s="44">
        <v>573.61296813334002</v>
      </c>
      <c r="W96" s="44">
        <v>282.315601454937</v>
      </c>
      <c r="X96" s="44">
        <v>165.99713635678691</v>
      </c>
      <c r="Y96" s="44">
        <v>110.13435648032241</v>
      </c>
      <c r="Z96" s="44">
        <v>67.623629301440403</v>
      </c>
      <c r="AA96" s="45">
        <v>30.70470163575645</v>
      </c>
      <c r="AB96" s="27"/>
      <c r="AC96" s="28"/>
    </row>
    <row r="97" spans="1:29" x14ac:dyDescent="0.55000000000000004">
      <c r="U97" s="27">
        <v>0.5</v>
      </c>
      <c r="V97" s="44">
        <v>653.27176628829875</v>
      </c>
      <c r="W97" s="44">
        <v>396.35518237086814</v>
      </c>
      <c r="X97" s="44">
        <v>256.07329637863575</v>
      </c>
      <c r="Y97" s="44">
        <v>168.55209681658752</v>
      </c>
      <c r="Z97" s="44">
        <v>109.25091239206132</v>
      </c>
      <c r="AA97" s="45">
        <v>47.324493546168348</v>
      </c>
      <c r="AB97" s="27"/>
      <c r="AC97" s="28"/>
    </row>
    <row r="98" spans="1:29" x14ac:dyDescent="0.55000000000000004">
      <c r="U98" s="27">
        <v>1</v>
      </c>
      <c r="V98" s="44">
        <v>710.8010429676192</v>
      </c>
      <c r="W98" s="44">
        <v>543.08219455246001</v>
      </c>
      <c r="X98" s="44">
        <v>391.56149427831514</v>
      </c>
      <c r="Y98" s="44">
        <v>290.4523222905691</v>
      </c>
      <c r="Z98" s="44">
        <v>195.56239590143392</v>
      </c>
      <c r="AA98" s="45">
        <v>94.925063369918306</v>
      </c>
      <c r="AB98" s="27"/>
      <c r="AC98" s="28"/>
    </row>
    <row r="99" spans="1:29" ht="14.7" x14ac:dyDescent="0.55000000000000004">
      <c r="U99" s="30" t="s">
        <v>48</v>
      </c>
      <c r="V99" s="31">
        <v>0.163661</v>
      </c>
      <c r="W99" s="31">
        <v>0.67838699999999996</v>
      </c>
      <c r="X99" s="31">
        <v>1.40324</v>
      </c>
      <c r="Y99" s="31">
        <v>2.5973799999999998</v>
      </c>
      <c r="Z99" s="31">
        <v>4.6318299999999999</v>
      </c>
      <c r="AA99" s="46">
        <v>25.977</v>
      </c>
    </row>
    <row r="100" spans="1:29" ht="14.7" x14ac:dyDescent="0.55000000000000004">
      <c r="B100" s="4" t="s">
        <v>60</v>
      </c>
      <c r="K100" s="47" t="s">
        <v>61</v>
      </c>
      <c r="L100" s="47"/>
      <c r="M100" s="47"/>
      <c r="N100" s="47"/>
      <c r="O100" s="47"/>
      <c r="P100" s="47"/>
      <c r="Q100" s="47"/>
      <c r="U100" s="30" t="s">
        <v>49</v>
      </c>
      <c r="V100" s="34">
        <v>848.49699999999996</v>
      </c>
      <c r="W100" s="34">
        <v>916.29</v>
      </c>
      <c r="X100" s="34">
        <v>946.42600000000004</v>
      </c>
      <c r="Y100" s="34">
        <v>1045.08</v>
      </c>
      <c r="Z100" s="34">
        <v>1103.77</v>
      </c>
      <c r="AA100" s="48">
        <v>2557.25</v>
      </c>
      <c r="AB100" s="36" t="s">
        <v>50</v>
      </c>
      <c r="AC100" s="36" t="s">
        <v>51</v>
      </c>
    </row>
    <row r="101" spans="1:29" x14ac:dyDescent="0.55000000000000004">
      <c r="A101" s="4" t="s">
        <v>62</v>
      </c>
      <c r="B101" s="49">
        <v>0.05</v>
      </c>
      <c r="C101" s="49">
        <v>0.1</v>
      </c>
      <c r="D101" s="49">
        <v>0.2</v>
      </c>
      <c r="E101" s="49">
        <v>0.3</v>
      </c>
      <c r="F101" s="49">
        <v>0.5</v>
      </c>
      <c r="G101" s="49">
        <v>1</v>
      </c>
      <c r="H101" s="49" t="s">
        <v>63</v>
      </c>
      <c r="I101" s="49" t="s">
        <v>64</v>
      </c>
      <c r="J101" s="49" t="s">
        <v>65</v>
      </c>
      <c r="K101" s="47">
        <v>0.05</v>
      </c>
      <c r="L101" s="47">
        <v>0.1</v>
      </c>
      <c r="M101" s="47">
        <v>0.2</v>
      </c>
      <c r="N101" s="47">
        <v>0.3</v>
      </c>
      <c r="O101" s="47">
        <v>0.5</v>
      </c>
      <c r="P101" s="47">
        <v>1</v>
      </c>
      <c r="Q101" s="47"/>
      <c r="U101" s="37" t="s">
        <v>52</v>
      </c>
      <c r="V101" s="38"/>
      <c r="W101" s="38">
        <f>$V$99*W92/(W99-$V$99)</f>
        <v>0.15897875763027319</v>
      </c>
      <c r="X101" s="38">
        <f>$V$99*X92/(X99-$V$99)</f>
        <v>0.19804425534798509</v>
      </c>
      <c r="Y101" s="38">
        <f>$V$99*Y92/(Y99-$V$99)</f>
        <v>0.16811821742773098</v>
      </c>
      <c r="Z101" s="38">
        <f>$V$99*Z92/(Z99-$V$99)</f>
        <v>0.18314101369039534</v>
      </c>
      <c r="AA101" s="50">
        <f>$V$99*AA92/(AA99-$V$99)</f>
        <v>4.7551287340239098E-2</v>
      </c>
      <c r="AB101" s="42">
        <f>AVERAGE(W101:Z101)</f>
        <v>0.17707056102409616</v>
      </c>
      <c r="AC101" s="42">
        <f>_xlfn.STDEV.P(W101:Z101)</f>
        <v>1.4867784427024041E-2</v>
      </c>
    </row>
    <row r="102" spans="1:29" x14ac:dyDescent="0.55000000000000004">
      <c r="A102" s="2" t="s">
        <v>66</v>
      </c>
      <c r="B102" s="51">
        <v>190.29486052517711</v>
      </c>
      <c r="C102" s="51">
        <v>329.2084120943415</v>
      </c>
      <c r="D102" s="51">
        <v>473.68163793713069</v>
      </c>
      <c r="E102" s="51">
        <v>563.30202112253573</v>
      </c>
      <c r="F102" s="51">
        <v>714.95323018244665</v>
      </c>
      <c r="G102" s="51">
        <v>740.89837679269624</v>
      </c>
      <c r="H102" s="49"/>
      <c r="I102" s="52"/>
      <c r="J102" s="49"/>
      <c r="K102" s="53">
        <v>144.96170158379857</v>
      </c>
      <c r="L102" s="53">
        <v>247.10160614659858</v>
      </c>
      <c r="M102" s="53">
        <v>350.18117396691252</v>
      </c>
      <c r="N102" s="53">
        <v>430.57458599867238</v>
      </c>
      <c r="O102" s="53">
        <v>493.2188031662775</v>
      </c>
      <c r="P102" s="53">
        <v>525.58498203620684</v>
      </c>
      <c r="Q102" s="47"/>
      <c r="U102" s="30" t="s">
        <v>53</v>
      </c>
      <c r="V102" s="39">
        <v>1.634E-2</v>
      </c>
      <c r="W102" s="39">
        <v>4.1689999999999998E-2</v>
      </c>
      <c r="X102" s="39">
        <v>0.12790000000000001</v>
      </c>
      <c r="Y102" s="39">
        <v>0.1565</v>
      </c>
      <c r="Z102" s="39">
        <v>0.64029999999999998</v>
      </c>
      <c r="AA102" s="54">
        <v>22.73</v>
      </c>
    </row>
    <row r="103" spans="1:29" ht="14.7" thickBot="1" x14ac:dyDescent="0.6">
      <c r="A103" s="2" t="s">
        <v>66</v>
      </c>
      <c r="B103" s="51">
        <v>192.17418704020525</v>
      </c>
      <c r="C103" s="51">
        <v>330.46129643769353</v>
      </c>
      <c r="D103" s="51">
        <v>476.6050347382855</v>
      </c>
      <c r="E103" s="51">
        <v>602.31109718794642</v>
      </c>
      <c r="F103" s="51">
        <v>711.84712108121948</v>
      </c>
      <c r="G103" s="51">
        <v>742.63414364338223</v>
      </c>
      <c r="H103" s="49"/>
      <c r="I103" s="52"/>
      <c r="J103" s="49"/>
      <c r="K103" s="53">
        <v>140.48711464325535</v>
      </c>
      <c r="L103" s="53">
        <v>239.94226704172939</v>
      </c>
      <c r="M103" s="53">
        <v>348.51066150910981</v>
      </c>
      <c r="N103" s="53">
        <v>425.35423456803863</v>
      </c>
      <c r="O103" s="53">
        <v>493.63643128072823</v>
      </c>
      <c r="P103" s="53">
        <v>521.51310792031256</v>
      </c>
      <c r="Q103" s="47"/>
      <c r="U103" s="55" t="s">
        <v>54</v>
      </c>
      <c r="V103" s="56">
        <v>28.39</v>
      </c>
      <c r="W103" s="56">
        <v>30.8</v>
      </c>
      <c r="X103" s="56">
        <v>58.28</v>
      </c>
      <c r="Y103" s="56">
        <v>48.97</v>
      </c>
      <c r="Z103" s="56">
        <v>130.5</v>
      </c>
      <c r="AA103" s="57">
        <v>2167</v>
      </c>
    </row>
    <row r="104" spans="1:29" x14ac:dyDescent="0.55000000000000004">
      <c r="A104" s="2" t="s">
        <v>66</v>
      </c>
      <c r="B104" s="51">
        <v>197.02911387069469</v>
      </c>
      <c r="C104" s="51">
        <v>337.37826208328323</v>
      </c>
      <c r="D104" s="51">
        <v>471.85451493640892</v>
      </c>
      <c r="E104" s="51">
        <v>596.1902351355285</v>
      </c>
      <c r="F104" s="51">
        <v>708.46694352988391</v>
      </c>
      <c r="G104" s="51">
        <v>753.14010089753242</v>
      </c>
      <c r="H104" s="49"/>
      <c r="I104" s="52"/>
      <c r="J104" s="49"/>
      <c r="K104" s="53">
        <v>139.81592660217387</v>
      </c>
      <c r="L104" s="53">
        <v>241.70227123834303</v>
      </c>
      <c r="M104" s="53">
        <v>340.78454139177177</v>
      </c>
      <c r="N104" s="53">
        <v>415.01793873538389</v>
      </c>
      <c r="O104" s="53">
        <v>497.29067728217188</v>
      </c>
      <c r="P104" s="53">
        <v>532.37143889603078</v>
      </c>
      <c r="Q104" s="47"/>
    </row>
    <row r="105" spans="1:29" x14ac:dyDescent="0.55000000000000004">
      <c r="A105" s="2" t="s">
        <v>66</v>
      </c>
      <c r="B105" s="51">
        <v>194.83656626982852</v>
      </c>
      <c r="C105" s="51" t="s">
        <v>15</v>
      </c>
      <c r="D105" s="51">
        <v>475.69147323792481</v>
      </c>
      <c r="E105" s="51">
        <v>590.70886613336302</v>
      </c>
      <c r="F105" s="51">
        <v>702.98557452771865</v>
      </c>
      <c r="G105" s="51">
        <v>731.58004948901498</v>
      </c>
      <c r="H105" s="49"/>
      <c r="I105" s="52"/>
      <c r="J105" s="49"/>
      <c r="K105" s="53">
        <v>135.16235618400898</v>
      </c>
      <c r="L105" s="53">
        <v>238.34633103293561</v>
      </c>
      <c r="M105" s="53">
        <v>338.06995864784227</v>
      </c>
      <c r="N105" s="53">
        <v>413.76505439203169</v>
      </c>
      <c r="O105" s="53">
        <v>486.64116036367898</v>
      </c>
      <c r="P105" s="53">
        <v>514.20461591742526</v>
      </c>
      <c r="Q105" s="47"/>
    </row>
    <row r="106" spans="1:29" x14ac:dyDescent="0.55000000000000004">
      <c r="A106" s="2" t="s">
        <v>66</v>
      </c>
      <c r="B106" s="51">
        <v>192.62494430796576</v>
      </c>
      <c r="C106" s="51">
        <v>333.52022159329749</v>
      </c>
      <c r="D106" s="51">
        <v>462.98192533180486</v>
      </c>
      <c r="E106" s="51">
        <v>593.93042531430615</v>
      </c>
      <c r="F106" s="51">
        <v>683.21349348419346</v>
      </c>
      <c r="G106" s="51">
        <v>743.17726097491538</v>
      </c>
      <c r="H106" s="49"/>
      <c r="I106" s="52"/>
      <c r="J106" s="49"/>
      <c r="K106" s="53">
        <v>143.15695151777945</v>
      </c>
      <c r="L106" s="53">
        <v>238.18226284511573</v>
      </c>
      <c r="M106" s="53">
        <v>338.27877270506758</v>
      </c>
      <c r="N106" s="53">
        <v>415.12234576399652</v>
      </c>
      <c r="O106" s="53">
        <v>490.81744150818599</v>
      </c>
      <c r="P106" s="53">
        <v>521.09547980586183</v>
      </c>
      <c r="Q106" s="47"/>
    </row>
    <row r="107" spans="1:29" x14ac:dyDescent="0.55000000000000004">
      <c r="A107" s="2" t="s">
        <v>66</v>
      </c>
      <c r="B107" s="51">
        <v>181.81881684655389</v>
      </c>
      <c r="C107" s="51">
        <v>324.90664173275184</v>
      </c>
      <c r="D107" s="51">
        <v>466.54481518321222</v>
      </c>
      <c r="E107" s="51">
        <v>589.08854936239334</v>
      </c>
      <c r="F107" s="51">
        <v>678.36459013612387</v>
      </c>
      <c r="G107" s="51">
        <v>721.64331132355096</v>
      </c>
      <c r="H107" s="49"/>
      <c r="I107" s="52"/>
      <c r="J107" s="49"/>
      <c r="K107" s="53">
        <v>136.89252980101898</v>
      </c>
      <c r="L107" s="53">
        <v>230.79919439321932</v>
      </c>
      <c r="M107" s="53">
        <v>338.69640081951832</v>
      </c>
      <c r="N107" s="53">
        <v>414.49590359232042</v>
      </c>
      <c r="O107" s="53">
        <v>487.26760253535502</v>
      </c>
      <c r="P107" s="53">
        <v>508.67104340095341</v>
      </c>
      <c r="Q107" s="47"/>
      <c r="X107" s="4" t="s">
        <v>67</v>
      </c>
      <c r="Y107" s="4" t="s">
        <v>68</v>
      </c>
    </row>
    <row r="108" spans="1:29" x14ac:dyDescent="0.55000000000000004">
      <c r="A108" s="2" t="s">
        <v>66</v>
      </c>
      <c r="B108" s="51" t="s">
        <v>15</v>
      </c>
      <c r="C108" s="51" t="s">
        <v>15</v>
      </c>
      <c r="D108" s="51" t="s">
        <v>15</v>
      </c>
      <c r="E108" s="51" t="s">
        <v>15</v>
      </c>
      <c r="F108" s="51">
        <v>638.82042804907326</v>
      </c>
      <c r="G108" s="51">
        <v>727.24514997411552</v>
      </c>
      <c r="H108" s="49"/>
      <c r="I108" s="52"/>
      <c r="J108" s="49"/>
      <c r="K108" s="53">
        <v>125.44332388315209</v>
      </c>
      <c r="L108" s="53">
        <v>224.51526806671805</v>
      </c>
      <c r="M108" s="53">
        <v>312.98014654122704</v>
      </c>
      <c r="N108" s="53">
        <v>396.27630343441638</v>
      </c>
      <c r="O108" s="53">
        <v>465.56356121375092</v>
      </c>
      <c r="P108" s="53">
        <v>500.08672045501902</v>
      </c>
      <c r="Q108" s="47"/>
      <c r="X108" s="37" t="s">
        <v>52</v>
      </c>
      <c r="Y108" s="37" t="s">
        <v>52</v>
      </c>
    </row>
    <row r="109" spans="1:29" x14ac:dyDescent="0.55000000000000004">
      <c r="A109" s="2" t="s">
        <v>66</v>
      </c>
      <c r="B109" s="51" t="s">
        <v>15</v>
      </c>
      <c r="C109" s="51" t="s">
        <v>15</v>
      </c>
      <c r="D109" s="51" t="s">
        <v>15</v>
      </c>
      <c r="E109" s="51" t="s">
        <v>15</v>
      </c>
      <c r="F109" s="51">
        <v>638.03737533447804</v>
      </c>
      <c r="G109" s="51">
        <v>694.23646631272368</v>
      </c>
      <c r="H109" s="49"/>
      <c r="I109" s="52"/>
      <c r="J109" s="49"/>
      <c r="K109" s="53">
        <v>123.42975975990765</v>
      </c>
      <c r="L109" s="53">
        <v>224.88815031176333</v>
      </c>
      <c r="M109" s="53">
        <v>310.88053266912601</v>
      </c>
      <c r="N109" s="53">
        <v>392.1459154892994</v>
      </c>
      <c r="O109" s="53">
        <v>467.86969448310782</v>
      </c>
      <c r="P109" s="53">
        <v>492.61760225426605</v>
      </c>
      <c r="Q109" s="47"/>
      <c r="W109" s="4" t="s">
        <v>69</v>
      </c>
      <c r="X109" s="4" t="s">
        <v>70</v>
      </c>
      <c r="Y109" s="4" t="s">
        <v>71</v>
      </c>
    </row>
    <row r="110" spans="1:29" x14ac:dyDescent="0.55000000000000004">
      <c r="A110" s="2" t="s">
        <v>66</v>
      </c>
      <c r="B110" s="51">
        <v>177.04821876994396</v>
      </c>
      <c r="C110" s="51">
        <v>312.54645580698985</v>
      </c>
      <c r="D110" s="51">
        <v>440.5705550745995</v>
      </c>
      <c r="E110" s="51">
        <v>558.18306497930485</v>
      </c>
      <c r="F110" s="51">
        <v>638.21807980707706</v>
      </c>
      <c r="G110" s="51">
        <v>689.8393241461514</v>
      </c>
      <c r="H110" s="49"/>
      <c r="I110" s="52"/>
      <c r="J110" s="49"/>
      <c r="K110" s="53">
        <v>124.01489805213252</v>
      </c>
      <c r="L110" s="53">
        <v>216.90847026779463</v>
      </c>
      <c r="M110" s="53">
        <v>302.89511597523352</v>
      </c>
      <c r="N110" s="53">
        <v>387.25828975424463</v>
      </c>
      <c r="O110" s="53">
        <v>452.48399938754767</v>
      </c>
      <c r="P110" s="53">
        <v>488.3839546105213</v>
      </c>
      <c r="Q110" s="47"/>
      <c r="W110" s="4" t="s">
        <v>72</v>
      </c>
      <c r="X110" s="42" t="s">
        <v>73</v>
      </c>
      <c r="Y110" s="4" t="s">
        <v>74</v>
      </c>
    </row>
    <row r="111" spans="1:29" x14ac:dyDescent="0.55000000000000004">
      <c r="A111" s="2" t="s">
        <v>66</v>
      </c>
      <c r="B111" s="51">
        <v>176.57838714118691</v>
      </c>
      <c r="C111" s="51">
        <v>318.34104589499333</v>
      </c>
      <c r="D111" s="51">
        <v>445.32107487647619</v>
      </c>
      <c r="E111" s="51">
        <v>553.24983287735586</v>
      </c>
      <c r="F111" s="51">
        <v>642.97663091884692</v>
      </c>
      <c r="G111" s="51">
        <v>688.6647450742588</v>
      </c>
      <c r="H111" s="49"/>
      <c r="I111" s="52"/>
      <c r="J111" s="49"/>
      <c r="K111" s="53">
        <v>120.43522849969793</v>
      </c>
      <c r="L111" s="53">
        <v>214.5966003485139</v>
      </c>
      <c r="M111" s="53">
        <v>302.2067179843807</v>
      </c>
      <c r="N111" s="53">
        <v>381.81994562650738</v>
      </c>
      <c r="O111" s="53">
        <v>454.37709386239288</v>
      </c>
      <c r="P111" s="53">
        <v>489.41655159680056</v>
      </c>
      <c r="Q111" s="47"/>
    </row>
    <row r="112" spans="1:29" x14ac:dyDescent="0.55000000000000004">
      <c r="I112" s="52"/>
      <c r="J112" s="49"/>
      <c r="K112" s="53">
        <v>130.46862921637756</v>
      </c>
      <c r="L112" s="53">
        <v>224.66442096473614</v>
      </c>
      <c r="M112" s="53">
        <v>308.47113970114123</v>
      </c>
      <c r="N112" s="53">
        <v>398.41033720605992</v>
      </c>
      <c r="O112" s="53">
        <v>456.1669286386101</v>
      </c>
      <c r="P112" s="53">
        <v>497.29870859206511</v>
      </c>
      <c r="Q112" s="47"/>
    </row>
    <row r="113" spans="1:36" x14ac:dyDescent="0.55000000000000004">
      <c r="I113" s="2"/>
      <c r="K113" s="53">
        <v>128.45506509313307</v>
      </c>
      <c r="L113" s="53">
        <v>222.57628039248263</v>
      </c>
      <c r="M113" s="53">
        <v>302.72301647752028</v>
      </c>
      <c r="N113" s="53">
        <v>394.14226966277266</v>
      </c>
      <c r="O113" s="53">
        <v>455.20317145141632</v>
      </c>
      <c r="P113" s="53">
        <v>490.48356848262227</v>
      </c>
      <c r="Q113" s="47"/>
    </row>
    <row r="114" spans="1:36" x14ac:dyDescent="0.55000000000000004">
      <c r="B114" s="4" t="s">
        <v>67</v>
      </c>
    </row>
    <row r="115" spans="1:36" x14ac:dyDescent="0.55000000000000004">
      <c r="A115" s="4" t="s">
        <v>62</v>
      </c>
      <c r="B115" s="4">
        <v>0.05</v>
      </c>
      <c r="C115" s="4">
        <v>0.1</v>
      </c>
      <c r="D115" s="4">
        <v>0.2</v>
      </c>
      <c r="E115" s="4">
        <v>0.3</v>
      </c>
      <c r="F115" s="4">
        <v>0.5</v>
      </c>
      <c r="G115" s="4">
        <v>1</v>
      </c>
      <c r="K115" s="4" t="s">
        <v>68</v>
      </c>
    </row>
    <row r="116" spans="1:36" x14ac:dyDescent="0.55000000000000004">
      <c r="A116" s="4" t="s">
        <v>75</v>
      </c>
      <c r="B116" s="58">
        <f t="shared" ref="B116:G116" si="24">AVERAGE(B102:B115)</f>
        <v>166.93945497461732</v>
      </c>
      <c r="C116" s="58">
        <f t="shared" si="24"/>
        <v>285.80779195541885</v>
      </c>
      <c r="D116" s="58">
        <f t="shared" si="24"/>
        <v>412.60567014620477</v>
      </c>
      <c r="E116" s="58">
        <f t="shared" si="24"/>
        <v>516.36267690141494</v>
      </c>
      <c r="F116" s="58">
        <f t="shared" si="24"/>
        <v>614.39849700464197</v>
      </c>
      <c r="G116" s="58">
        <f t="shared" si="24"/>
        <v>657.64172078439469</v>
      </c>
      <c r="H116" s="58"/>
      <c r="I116" s="58"/>
      <c r="K116" s="58">
        <f t="shared" ref="K116:P116" si="25">AVERAGE(K102:K115)</f>
        <v>132.72695706970299</v>
      </c>
      <c r="L116" s="58">
        <f t="shared" si="25"/>
        <v>230.35192692082921</v>
      </c>
      <c r="M116" s="58">
        <f t="shared" si="25"/>
        <v>324.55651486573754</v>
      </c>
      <c r="N116" s="58">
        <f t="shared" si="25"/>
        <v>405.36526035197863</v>
      </c>
      <c r="O116" s="58">
        <f t="shared" si="25"/>
        <v>475.04471376443524</v>
      </c>
      <c r="P116" s="58">
        <f t="shared" si="25"/>
        <v>506.81064783067364</v>
      </c>
    </row>
    <row r="117" spans="1:36" x14ac:dyDescent="0.55000000000000004">
      <c r="A117" s="4" t="s">
        <v>76</v>
      </c>
      <c r="B117" s="4">
        <f t="shared" ref="B117:G117" si="26">_xlfn.STDEV.P(B102:B111)</f>
        <v>7.5880471798434463</v>
      </c>
      <c r="C117" s="4">
        <f t="shared" si="26"/>
        <v>8.0564964832314399</v>
      </c>
      <c r="D117" s="4">
        <f t="shared" si="26"/>
        <v>13.019999154995245</v>
      </c>
      <c r="E117" s="4">
        <f t="shared" si="26"/>
        <v>18.081611291916303</v>
      </c>
      <c r="F117" s="4">
        <f t="shared" si="26"/>
        <v>31.596470579309742</v>
      </c>
      <c r="G117" s="4">
        <f t="shared" si="26"/>
        <v>22.846933059670089</v>
      </c>
      <c r="K117" s="4">
        <f t="shared" ref="K117:P117" si="27">_xlfn.STDEV.P(K102:K111)</f>
        <v>8.6858611191506547</v>
      </c>
      <c r="L117" s="4">
        <f t="shared" si="27"/>
        <v>10.495389635582747</v>
      </c>
      <c r="M117" s="4">
        <f t="shared" si="27"/>
        <v>17.918184495777304</v>
      </c>
      <c r="N117" s="4">
        <f t="shared" si="27"/>
        <v>15.760488832636712</v>
      </c>
      <c r="O117" s="4">
        <f t="shared" si="27"/>
        <v>16.220600395774674</v>
      </c>
      <c r="P117" s="4">
        <f t="shared" si="27"/>
        <v>15.186066371836459</v>
      </c>
      <c r="AD117" s="24" t="s">
        <v>60</v>
      </c>
    </row>
    <row r="118" spans="1:36" x14ac:dyDescent="0.55000000000000004">
      <c r="U118" s="24" t="s">
        <v>60</v>
      </c>
      <c r="V118" s="59" t="s">
        <v>46</v>
      </c>
      <c r="W118" s="59"/>
      <c r="X118" s="59"/>
      <c r="Y118" s="59"/>
      <c r="Z118" s="59"/>
      <c r="AA118" s="60"/>
      <c r="AE118" s="59" t="s">
        <v>46</v>
      </c>
      <c r="AF118" s="59"/>
      <c r="AG118" s="59"/>
      <c r="AH118" s="59"/>
      <c r="AI118" s="59"/>
      <c r="AJ118" s="60"/>
    </row>
    <row r="119" spans="1:36" x14ac:dyDescent="0.55000000000000004">
      <c r="U119" s="27" t="s">
        <v>47</v>
      </c>
      <c r="V119" s="25">
        <v>0</v>
      </c>
      <c r="W119" s="25">
        <v>0.5</v>
      </c>
      <c r="X119" s="25">
        <v>1.5</v>
      </c>
      <c r="Y119" s="25">
        <v>2.5</v>
      </c>
      <c r="Z119" s="25">
        <v>5</v>
      </c>
      <c r="AA119" s="26">
        <v>7.5</v>
      </c>
      <c r="AD119" s="61" t="s">
        <v>77</v>
      </c>
      <c r="AE119" s="62" t="s">
        <v>78</v>
      </c>
      <c r="AF119" s="62" t="s">
        <v>79</v>
      </c>
      <c r="AG119" s="62" t="s">
        <v>80</v>
      </c>
      <c r="AH119" s="62" t="s">
        <v>81</v>
      </c>
      <c r="AI119" s="62" t="s">
        <v>82</v>
      </c>
      <c r="AJ119" s="63" t="s">
        <v>83</v>
      </c>
    </row>
    <row r="120" spans="1:36" x14ac:dyDescent="0.55000000000000004">
      <c r="U120" s="27">
        <v>0.05</v>
      </c>
      <c r="V120" s="44">
        <v>193.58368192647637</v>
      </c>
      <c r="W120" s="44">
        <v>151.53375115272144</v>
      </c>
      <c r="X120" s="44">
        <v>136.26422321811771</v>
      </c>
      <c r="Y120" s="44">
        <v>85.47020379805123</v>
      </c>
      <c r="Z120" s="44">
        <v>50.108848294795806</v>
      </c>
      <c r="AA120" s="45">
        <v>25.397009710033235</v>
      </c>
      <c r="AD120" s="27">
        <f>1/U120</f>
        <v>20</v>
      </c>
      <c r="AE120" s="64">
        <f>1/V120</f>
        <v>5.165724662576688E-3</v>
      </c>
      <c r="AF120" s="64">
        <f t="shared" ref="AF120:AJ125" si="28">1/W120</f>
        <v>6.5991898992334864E-3</v>
      </c>
      <c r="AG120" s="64">
        <f t="shared" si="28"/>
        <v>7.3386834517766503E-3</v>
      </c>
      <c r="AH120" s="64">
        <f t="shared" si="28"/>
        <v>1.1699983802107192E-2</v>
      </c>
      <c r="AI120" s="64">
        <f t="shared" si="28"/>
        <v>1.995655525979945E-2</v>
      </c>
      <c r="AJ120" s="64">
        <f t="shared" si="28"/>
        <v>3.9374714244604328E-2</v>
      </c>
    </row>
    <row r="121" spans="1:36" x14ac:dyDescent="0.55000000000000004">
      <c r="U121" s="27">
        <v>0.1</v>
      </c>
      <c r="V121" s="44">
        <v>332.34932353843942</v>
      </c>
      <c r="W121" s="44">
        <v>275.72591168749858</v>
      </c>
      <c r="X121" s="44">
        <v>219.91709217437955</v>
      </c>
      <c r="Y121" s="44">
        <v>148.78654121235041</v>
      </c>
      <c r="Z121" s="44">
        <v>83.339647870423818</v>
      </c>
      <c r="AA121" s="45">
        <v>48.37308144411007</v>
      </c>
      <c r="AD121" s="27">
        <f t="shared" ref="AD121:AE125" si="29">1/U121</f>
        <v>10</v>
      </c>
      <c r="AE121" s="64">
        <f t="shared" si="29"/>
        <v>3.0088823089911912E-3</v>
      </c>
      <c r="AF121" s="64">
        <f t="shared" si="28"/>
        <v>3.6267900752591474E-3</v>
      </c>
      <c r="AG121" s="64">
        <f t="shared" si="28"/>
        <v>4.5471681628414173E-3</v>
      </c>
      <c r="AH121" s="64">
        <f t="shared" si="28"/>
        <v>6.7210380176308069E-3</v>
      </c>
      <c r="AI121" s="64">
        <f t="shared" si="28"/>
        <v>1.1999090775554949E-2</v>
      </c>
      <c r="AJ121" s="64">
        <f t="shared" si="28"/>
        <v>2.0672654504249294E-2</v>
      </c>
    </row>
    <row r="122" spans="1:36" x14ac:dyDescent="0.55000000000000004">
      <c r="U122" s="27">
        <v>0.2</v>
      </c>
      <c r="V122" s="44">
        <v>474.45816521243745</v>
      </c>
      <c r="W122" s="44">
        <v>413.91187677601835</v>
      </c>
      <c r="X122" s="44">
        <v>364.23697019389397</v>
      </c>
      <c r="Y122" s="44">
        <v>262.48905809119788</v>
      </c>
      <c r="Z122" s="44">
        <v>153.43265398561448</v>
      </c>
      <c r="AA122" s="45">
        <v>88.295719009881751</v>
      </c>
      <c r="AD122" s="27">
        <f t="shared" si="29"/>
        <v>5</v>
      </c>
      <c r="AE122" s="64">
        <f t="shared" si="29"/>
        <v>2.1076673842302883E-3</v>
      </c>
      <c r="AF122" s="64">
        <f t="shared" si="28"/>
        <v>2.4159731964906472E-3</v>
      </c>
      <c r="AG122" s="64">
        <f t="shared" si="28"/>
        <v>2.7454654025583147E-3</v>
      </c>
      <c r="AH122" s="64">
        <f t="shared" si="28"/>
        <v>3.8096826102845208E-3</v>
      </c>
      <c r="AI122" s="64">
        <f t="shared" si="28"/>
        <v>6.5175174516225072E-3</v>
      </c>
      <c r="AJ122" s="64">
        <f t="shared" si="28"/>
        <v>1.1325577403000518E-2</v>
      </c>
    </row>
    <row r="123" spans="1:36" x14ac:dyDescent="0.55000000000000004">
      <c r="U123" s="27">
        <v>0.3</v>
      </c>
      <c r="V123" s="44">
        <v>588.12805489484344</v>
      </c>
      <c r="W123" s="44">
        <v>541.90184297658141</v>
      </c>
      <c r="X123" s="44">
        <v>468.97679621027197</v>
      </c>
      <c r="Y123" s="44">
        <v>347.99841452497884</v>
      </c>
      <c r="Z123" s="44">
        <v>206.99019694427272</v>
      </c>
      <c r="AA123" s="45">
        <v>122.94253891106916</v>
      </c>
      <c r="AD123" s="27">
        <f t="shared" si="29"/>
        <v>3.3333333333333335</v>
      </c>
      <c r="AE123" s="64">
        <f t="shared" si="29"/>
        <v>1.7003099778649376E-3</v>
      </c>
      <c r="AF123" s="64">
        <f t="shared" si="28"/>
        <v>1.8453526463522575E-3</v>
      </c>
      <c r="AG123" s="64">
        <f t="shared" si="28"/>
        <v>2.1323016577383855E-3</v>
      </c>
      <c r="AH123" s="64">
        <f t="shared" si="28"/>
        <v>2.8735763102973027E-3</v>
      </c>
      <c r="AI123" s="64">
        <f t="shared" si="28"/>
        <v>4.8311466666666669E-3</v>
      </c>
      <c r="AJ123" s="64">
        <f t="shared" si="28"/>
        <v>8.1338811517741045E-3</v>
      </c>
    </row>
    <row r="124" spans="1:36" x14ac:dyDescent="0.55000000000000004">
      <c r="U124" s="27">
        <v>0.5</v>
      </c>
      <c r="V124" s="44">
        <v>709.56321733031712</v>
      </c>
      <c r="W124" s="44">
        <v>656.94207490952886</v>
      </c>
      <c r="X124" s="44">
        <v>583.87999391816516</v>
      </c>
      <c r="Y124" s="44">
        <v>446.00072447619527</v>
      </c>
      <c r="Z124" s="44">
        <v>281.30842499863257</v>
      </c>
      <c r="AA124" s="45">
        <v>171.77240110535973</v>
      </c>
      <c r="AD124" s="27">
        <f t="shared" si="29"/>
        <v>2</v>
      </c>
      <c r="AE124" s="64">
        <f t="shared" si="29"/>
        <v>1.4093176979528778E-3</v>
      </c>
      <c r="AF124" s="64">
        <f t="shared" si="28"/>
        <v>1.5222042219440969E-3</v>
      </c>
      <c r="AG124" s="64">
        <f t="shared" si="28"/>
        <v>1.7126807056522593E-3</v>
      </c>
      <c r="AH124" s="64">
        <f t="shared" si="28"/>
        <v>2.2421488242523554E-3</v>
      </c>
      <c r="AI124" s="64">
        <f t="shared" si="28"/>
        <v>3.5548171015669402E-3</v>
      </c>
      <c r="AJ124" s="64">
        <f t="shared" si="28"/>
        <v>5.8216569924212204E-3</v>
      </c>
    </row>
    <row r="125" spans="1:36" x14ac:dyDescent="0.55000000000000004">
      <c r="U125" s="27">
        <v>1</v>
      </c>
      <c r="V125" s="44">
        <v>742.06316770565638</v>
      </c>
      <c r="W125" s="44">
        <v>725.45918743659684</v>
      </c>
      <c r="X125" s="44">
        <v>645.22564866740026</v>
      </c>
      <c r="Y125" s="44">
        <v>523.72196911939955</v>
      </c>
      <c r="Z125" s="44">
        <v>346.17129152425701</v>
      </c>
      <c r="AA125" s="45">
        <v>232.82114836697735</v>
      </c>
      <c r="AD125" s="27">
        <f t="shared" si="29"/>
        <v>1</v>
      </c>
      <c r="AE125" s="64">
        <f t="shared" si="29"/>
        <v>1.3475941719245331E-3</v>
      </c>
      <c r="AF125" s="64">
        <f t="shared" si="28"/>
        <v>1.3784372950510014E-3</v>
      </c>
      <c r="AG125" s="64">
        <f t="shared" si="28"/>
        <v>1.5498453944993097E-3</v>
      </c>
      <c r="AH125" s="64">
        <f t="shared" si="28"/>
        <v>1.9094100667219048E-3</v>
      </c>
      <c r="AI125" s="64">
        <f t="shared" si="28"/>
        <v>2.8887433027643995E-3</v>
      </c>
      <c r="AJ125" s="64">
        <f t="shared" si="28"/>
        <v>4.2951424602707478E-3</v>
      </c>
    </row>
    <row r="126" spans="1:36" ht="14.7" x14ac:dyDescent="0.55000000000000004">
      <c r="U126" s="30" t="s">
        <v>84</v>
      </c>
      <c r="V126" s="31">
        <v>0.16841300000000001</v>
      </c>
      <c r="W126" s="31">
        <v>0.22613800000000001</v>
      </c>
      <c r="X126" s="31">
        <v>0.24736900000000001</v>
      </c>
      <c r="Y126" s="31">
        <v>0.33796399999999999</v>
      </c>
      <c r="Z126" s="31">
        <v>0.45193100000000003</v>
      </c>
      <c r="AA126" s="32">
        <v>0.664605</v>
      </c>
      <c r="AD126" s="30" t="s">
        <v>48</v>
      </c>
      <c r="AE126" s="31">
        <v>0.16841300000000001</v>
      </c>
      <c r="AF126" s="31">
        <v>0.22613800000000001</v>
      </c>
      <c r="AG126" s="31">
        <v>0.24736900000000001</v>
      </c>
      <c r="AH126" s="31">
        <v>0.33796399999999999</v>
      </c>
      <c r="AI126" s="31">
        <v>0.45193100000000003</v>
      </c>
      <c r="AJ126" s="32">
        <v>0.664605</v>
      </c>
    </row>
    <row r="127" spans="1:36" ht="14.7" x14ac:dyDescent="0.55000000000000004">
      <c r="U127" s="30" t="s">
        <v>85</v>
      </c>
      <c r="V127" s="34">
        <v>899.50300000000004</v>
      </c>
      <c r="W127" s="34">
        <v>915.96100000000001</v>
      </c>
      <c r="X127" s="34">
        <v>830.93700000000001</v>
      </c>
      <c r="Y127" s="34">
        <v>717.76800000000003</v>
      </c>
      <c r="Z127" s="34">
        <v>512.21299999999997</v>
      </c>
      <c r="AA127" s="35">
        <v>390.79500000000002</v>
      </c>
      <c r="AB127" s="36" t="s">
        <v>50</v>
      </c>
      <c r="AC127" s="36" t="s">
        <v>51</v>
      </c>
      <c r="AD127" s="30" t="s">
        <v>49</v>
      </c>
      <c r="AE127" s="34">
        <v>899.50300000000004</v>
      </c>
      <c r="AF127" s="34">
        <v>915.96100000000001</v>
      </c>
      <c r="AG127" s="34">
        <v>830.93700000000001</v>
      </c>
      <c r="AH127" s="34">
        <v>717.76800000000003</v>
      </c>
      <c r="AI127" s="34">
        <v>512.21299999999997</v>
      </c>
      <c r="AJ127" s="35">
        <v>390.79500000000002</v>
      </c>
    </row>
    <row r="128" spans="1:36" x14ac:dyDescent="0.55000000000000004">
      <c r="U128" s="37"/>
      <c r="V128" s="38"/>
      <c r="W128" s="38"/>
      <c r="X128" s="38"/>
      <c r="Y128" s="38"/>
      <c r="Z128" s="38"/>
      <c r="AA128" s="38"/>
      <c r="AB128" s="2" t="e">
        <f>AVERAGE(W128:AA128)</f>
        <v>#DIV/0!</v>
      </c>
      <c r="AC128" s="2" t="e">
        <f>_xlfn.STDEV.P(W128:AA128)</f>
        <v>#DIV/0!</v>
      </c>
      <c r="AD128" s="37" t="s">
        <v>52</v>
      </c>
      <c r="AE128" s="38"/>
      <c r="AF128" s="38" t="e">
        <f>$V$68*#REF!/(AF126-$V$68)</f>
        <v>#REF!</v>
      </c>
      <c r="AG128" s="38" t="e">
        <f>$V$68*#REF!/(AG126-$V$68)</f>
        <v>#REF!</v>
      </c>
      <c r="AH128" s="38" t="e">
        <f>$V$68*#REF!/(AH126-$V$68)</f>
        <v>#REF!</v>
      </c>
      <c r="AI128" s="38" t="e">
        <f>$V$68*#REF!/(AI126-$V$68)</f>
        <v>#REF!</v>
      </c>
      <c r="AJ128" s="38" t="e">
        <f>$V$68*#REF!/(AJ126-$V$68)</f>
        <v>#REF!</v>
      </c>
    </row>
    <row r="129" spans="10:40" x14ac:dyDescent="0.55000000000000004">
      <c r="U129" s="30" t="s">
        <v>53</v>
      </c>
      <c r="V129" s="31">
        <v>2.0559999999999998E-2</v>
      </c>
      <c r="W129" s="31">
        <v>2.5819999999999999E-2</v>
      </c>
      <c r="X129" s="31">
        <v>3.058E-2</v>
      </c>
      <c r="Y129" s="31">
        <v>3.8010000000000002E-2</v>
      </c>
      <c r="Z129" s="31">
        <v>4.8840000000000001E-2</v>
      </c>
      <c r="AA129" s="32">
        <v>4.2939999999999999E-2</v>
      </c>
      <c r="AD129" s="30" t="s">
        <v>53</v>
      </c>
      <c r="AE129" s="31">
        <v>2.0559999999999998E-2</v>
      </c>
      <c r="AF129" s="31">
        <v>2.5819999999999999E-2</v>
      </c>
      <c r="AG129" s="31">
        <v>3.058E-2</v>
      </c>
      <c r="AH129" s="31">
        <v>3.8010000000000002E-2</v>
      </c>
      <c r="AI129" s="31">
        <v>4.8840000000000001E-2</v>
      </c>
      <c r="AJ129" s="32">
        <v>4.2939999999999999E-2</v>
      </c>
    </row>
    <row r="130" spans="10:40" x14ac:dyDescent="0.55000000000000004">
      <c r="U130" s="30" t="s">
        <v>54</v>
      </c>
      <c r="V130" s="34">
        <v>37.18</v>
      </c>
      <c r="W130" s="34">
        <v>39.44</v>
      </c>
      <c r="X130" s="34">
        <v>40</v>
      </c>
      <c r="Y130" s="34">
        <v>35.08</v>
      </c>
      <c r="Z130" s="34">
        <v>26.55</v>
      </c>
      <c r="AA130" s="35">
        <v>13.72</v>
      </c>
      <c r="AD130" s="30" t="s">
        <v>54</v>
      </c>
      <c r="AE130" s="34">
        <v>37.18</v>
      </c>
      <c r="AF130" s="34">
        <v>39.44</v>
      </c>
      <c r="AG130" s="34">
        <v>40</v>
      </c>
      <c r="AH130" s="34">
        <v>35.08</v>
      </c>
      <c r="AI130" s="34">
        <v>26.55</v>
      </c>
      <c r="AJ130" s="35">
        <v>13.72</v>
      </c>
    </row>
    <row r="133" spans="10:40" x14ac:dyDescent="0.55000000000000004">
      <c r="AJ133" s="65" t="s">
        <v>86</v>
      </c>
      <c r="AK133" s="65" t="s">
        <v>87</v>
      </c>
      <c r="AL133" s="65" t="s">
        <v>88</v>
      </c>
      <c r="AM133" s="65" t="s">
        <v>89</v>
      </c>
      <c r="AN133" s="65" t="s">
        <v>90</v>
      </c>
    </row>
    <row r="134" spans="10:40" x14ac:dyDescent="0.55000000000000004">
      <c r="AC134" s="65" t="s">
        <v>91</v>
      </c>
      <c r="AD134" s="65" t="s">
        <v>92</v>
      </c>
      <c r="AE134" s="65" t="s">
        <v>93</v>
      </c>
      <c r="AJ134" s="4">
        <v>0</v>
      </c>
      <c r="AK134" s="4">
        <v>2.1299999999999999E-3</v>
      </c>
      <c r="AL134" s="4">
        <v>1.8600000000000001E-3</v>
      </c>
      <c r="AM134" s="2">
        <f>AK134/AL134</f>
        <v>1.1451612903225805</v>
      </c>
      <c r="AN134" s="2">
        <f>1/AM134</f>
        <v>0.87323943661971837</v>
      </c>
    </row>
    <row r="135" spans="10:40" x14ac:dyDescent="0.55000000000000004">
      <c r="AC135" s="4">
        <v>0</v>
      </c>
      <c r="AD135" s="65" t="s">
        <v>94</v>
      </c>
      <c r="AE135" s="65" t="s">
        <v>95</v>
      </c>
      <c r="AJ135" s="4">
        <v>0</v>
      </c>
      <c r="AK135" s="4">
        <v>1.97E-3</v>
      </c>
      <c r="AL135" s="4">
        <v>9.2000000000000003E-4</v>
      </c>
      <c r="AM135" s="2">
        <f t="shared" ref="AM135:AM139" si="30">AK135/AL135</f>
        <v>2.1413043478260869</v>
      </c>
      <c r="AN135" s="2">
        <f t="shared" ref="AN135:AN139" si="31">1/AM135</f>
        <v>0.46700507614213199</v>
      </c>
    </row>
    <row r="136" spans="10:40" x14ac:dyDescent="0.55000000000000004">
      <c r="AC136" s="4">
        <v>0.5</v>
      </c>
      <c r="AD136" s="65" t="s">
        <v>96</v>
      </c>
      <c r="AE136" s="66" t="s">
        <v>97</v>
      </c>
      <c r="AJ136" s="4">
        <v>0</v>
      </c>
      <c r="AK136" s="4">
        <v>1.2600000000000001E-3</v>
      </c>
      <c r="AL136" s="4">
        <v>5.2999999999999998E-4</v>
      </c>
      <c r="AM136" s="2">
        <f t="shared" si="30"/>
        <v>2.3773584905660381</v>
      </c>
      <c r="AN136" s="2">
        <f t="shared" si="31"/>
        <v>0.42063492063492058</v>
      </c>
    </row>
    <row r="137" spans="10:40" x14ac:dyDescent="0.55000000000000004">
      <c r="AC137" s="4">
        <v>1.5</v>
      </c>
      <c r="AD137" s="65" t="s">
        <v>98</v>
      </c>
      <c r="AE137" s="65" t="s">
        <v>99</v>
      </c>
      <c r="AJ137" s="4">
        <v>0</v>
      </c>
      <c r="AK137" s="4">
        <v>1.1900000000000001E-3</v>
      </c>
      <c r="AL137" s="4">
        <v>3.1E-4</v>
      </c>
      <c r="AM137" s="2">
        <f t="shared" si="30"/>
        <v>3.838709677419355</v>
      </c>
      <c r="AN137" s="2">
        <f t="shared" si="31"/>
        <v>0.26050420168067223</v>
      </c>
    </row>
    <row r="138" spans="10:40" x14ac:dyDescent="0.55000000000000004">
      <c r="K138" s="4" t="s">
        <v>67</v>
      </c>
      <c r="L138" s="4" t="s">
        <v>68</v>
      </c>
      <c r="AC138" s="4">
        <v>2.5</v>
      </c>
      <c r="AD138" s="65" t="s">
        <v>100</v>
      </c>
      <c r="AE138" s="66" t="s">
        <v>101</v>
      </c>
      <c r="AJ138" s="4">
        <v>0</v>
      </c>
      <c r="AK138" s="4">
        <v>9.8999999999999999E-4</v>
      </c>
      <c r="AL138" s="4">
        <v>2.7999999999999998E-4</v>
      </c>
      <c r="AM138" s="2">
        <f t="shared" si="30"/>
        <v>3.535714285714286</v>
      </c>
      <c r="AN138" s="2">
        <f t="shared" si="31"/>
        <v>0.28282828282828282</v>
      </c>
    </row>
    <row r="139" spans="10:40" x14ac:dyDescent="0.55000000000000004">
      <c r="J139" s="49" t="s">
        <v>92</v>
      </c>
      <c r="K139" s="52" t="s">
        <v>102</v>
      </c>
      <c r="L139" s="52" t="s">
        <v>103</v>
      </c>
      <c r="M139" s="52"/>
      <c r="AC139" s="4">
        <v>5</v>
      </c>
      <c r="AD139" s="65" t="s">
        <v>104</v>
      </c>
      <c r="AE139" s="65" t="s">
        <v>105</v>
      </c>
      <c r="AJ139" s="4">
        <v>0</v>
      </c>
      <c r="AK139" s="4">
        <v>1.0499999999999999E-3</v>
      </c>
      <c r="AL139" s="4">
        <v>2.0000000000000001E-4</v>
      </c>
      <c r="AM139" s="2">
        <f t="shared" si="30"/>
        <v>5.2499999999999991</v>
      </c>
      <c r="AN139" s="2">
        <f t="shared" si="31"/>
        <v>0.19047619047619052</v>
      </c>
    </row>
    <row r="140" spans="10:40" x14ac:dyDescent="0.55000000000000004">
      <c r="J140" s="49" t="s">
        <v>106</v>
      </c>
      <c r="K140" s="51" t="s">
        <v>107</v>
      </c>
      <c r="L140" s="51" t="s">
        <v>108</v>
      </c>
      <c r="M140" s="51"/>
      <c r="AC140" s="4">
        <v>7.5</v>
      </c>
      <c r="AD140" s="65" t="s">
        <v>109</v>
      </c>
      <c r="AE140" s="65" t="s">
        <v>110</v>
      </c>
    </row>
    <row r="142" spans="10:40" x14ac:dyDescent="0.55000000000000004">
      <c r="AD142" s="24" t="s">
        <v>60</v>
      </c>
    </row>
    <row r="143" spans="10:40" x14ac:dyDescent="0.55000000000000004">
      <c r="K143" s="67"/>
      <c r="AE143" s="59" t="s">
        <v>46</v>
      </c>
      <c r="AF143" s="59"/>
      <c r="AG143" s="59"/>
      <c r="AH143" s="59"/>
      <c r="AI143" s="59"/>
      <c r="AJ143" s="60"/>
    </row>
    <row r="144" spans="10:40" x14ac:dyDescent="0.55000000000000004">
      <c r="K144" s="51"/>
      <c r="AD144" s="61" t="s">
        <v>77</v>
      </c>
      <c r="AE144" s="62" t="s">
        <v>78</v>
      </c>
      <c r="AF144" s="62" t="s">
        <v>79</v>
      </c>
      <c r="AG144" s="62" t="s">
        <v>80</v>
      </c>
      <c r="AH144" s="62" t="s">
        <v>81</v>
      </c>
      <c r="AI144" s="62" t="s">
        <v>82</v>
      </c>
      <c r="AJ144" s="63" t="s">
        <v>83</v>
      </c>
    </row>
    <row r="145" spans="6:36" x14ac:dyDescent="0.55000000000000004">
      <c r="K145" s="51"/>
      <c r="AD145" s="27">
        <f>AD120</f>
        <v>20</v>
      </c>
      <c r="AE145" s="64">
        <f>AE120*V159/100</f>
        <v>7.892503170088826E-5</v>
      </c>
      <c r="AF145" s="64">
        <f t="shared" ref="AF145:AJ150" si="32">AF120*W159/100</f>
        <v>9.6050604475849587E-5</v>
      </c>
      <c r="AG145" s="64">
        <f t="shared" si="32"/>
        <v>1.5040797541958107E-4</v>
      </c>
      <c r="AH145" s="64">
        <f t="shared" si="32"/>
        <v>1.4501370152983524E-4</v>
      </c>
      <c r="AI145" s="64">
        <f t="shared" si="32"/>
        <v>5.2347279933461454E-4</v>
      </c>
      <c r="AJ145" s="64">
        <f t="shared" si="32"/>
        <v>1.1962415372080901E-3</v>
      </c>
    </row>
    <row r="146" spans="6:36" x14ac:dyDescent="0.55000000000000004">
      <c r="AD146" s="27">
        <f t="shared" ref="AD146:AD150" si="33">AD121</f>
        <v>10</v>
      </c>
      <c r="AE146" s="64">
        <f t="shared" ref="AE146:AE150" si="34">AE121*V160/100</f>
        <v>3.9834939849091942E-5</v>
      </c>
      <c r="AF146" s="64">
        <f t="shared" si="32"/>
        <v>1.3109717823866282E-5</v>
      </c>
      <c r="AG146" s="64">
        <f t="shared" si="32"/>
        <v>2.2196693491283517E-4</v>
      </c>
      <c r="AH146" s="64">
        <f t="shared" si="32"/>
        <v>5.2713468892356756E-4</v>
      </c>
      <c r="AI146" s="64">
        <f t="shared" si="32"/>
        <v>2.2071809529026595E-4</v>
      </c>
      <c r="AJ146" s="64">
        <f t="shared" si="32"/>
        <v>1.3803375056733647E-4</v>
      </c>
    </row>
    <row r="147" spans="6:36" x14ac:dyDescent="0.55000000000000004">
      <c r="AD147" s="27">
        <f t="shared" si="33"/>
        <v>5</v>
      </c>
      <c r="AE147" s="64">
        <f t="shared" si="34"/>
        <v>9.4276778941817894E-6</v>
      </c>
      <c r="AF147" s="64">
        <f>AF122*W161/100</f>
        <v>4.6542490934951697E-5</v>
      </c>
      <c r="AG147" s="64">
        <f t="shared" si="32"/>
        <v>3.1705723656833095E-5</v>
      </c>
      <c r="AH147" s="64">
        <f t="shared" si="32"/>
        <v>1.2514912815267106E-4</v>
      </c>
      <c r="AI147" s="64">
        <f t="shared" si="32"/>
        <v>2.0230205218841048E-4</v>
      </c>
      <c r="AJ147" s="64">
        <f t="shared" si="32"/>
        <v>3.3752839566101813E-4</v>
      </c>
    </row>
    <row r="148" spans="6:36" x14ac:dyDescent="0.55000000000000004">
      <c r="V148" s="12" t="s">
        <v>44</v>
      </c>
      <c r="AD148" s="27">
        <f t="shared" si="33"/>
        <v>3.3333333333333335</v>
      </c>
      <c r="AE148" s="64">
        <f t="shared" si="34"/>
        <v>4.977177057359052E-5</v>
      </c>
      <c r="AF148" s="64">
        <f t="shared" si="32"/>
        <v>2.548010144280198E-5</v>
      </c>
      <c r="AG148" s="64">
        <f t="shared" si="32"/>
        <v>1.3049493473850558E-5</v>
      </c>
      <c r="AH148" s="64">
        <f t="shared" si="32"/>
        <v>4.3785306352613418E-5</v>
      </c>
      <c r="AI148" s="64">
        <f t="shared" si="32"/>
        <v>3.925407037613763E-5</v>
      </c>
      <c r="AJ148" s="64">
        <f t="shared" si="32"/>
        <v>3.4525217647643909E-4</v>
      </c>
    </row>
    <row r="149" spans="6:36" ht="14.7" thickBot="1" x14ac:dyDescent="0.6">
      <c r="U149" s="65" t="s">
        <v>62</v>
      </c>
      <c r="V149" s="15" t="s">
        <v>10</v>
      </c>
      <c r="W149" s="15" t="s">
        <v>38</v>
      </c>
      <c r="X149" s="15" t="s">
        <v>39</v>
      </c>
      <c r="Y149" s="15" t="s">
        <v>40</v>
      </c>
      <c r="Z149" s="15" t="s">
        <v>42</v>
      </c>
      <c r="AA149" s="18" t="s">
        <v>43</v>
      </c>
      <c r="AD149" s="27">
        <f t="shared" si="33"/>
        <v>2</v>
      </c>
      <c r="AE149" s="64">
        <f t="shared" si="34"/>
        <v>1.0175198942857552E-5</v>
      </c>
      <c r="AF149" s="64">
        <f t="shared" si="32"/>
        <v>1.3058099878245329E-5</v>
      </c>
      <c r="AG149" s="64">
        <f t="shared" si="32"/>
        <v>2.0766733911989223E-5</v>
      </c>
      <c r="AH149" s="64">
        <f t="shared" si="32"/>
        <v>3.4505300274203386E-5</v>
      </c>
      <c r="AI149" s="64">
        <f t="shared" si="32"/>
        <v>1.0877672915649502E-4</v>
      </c>
      <c r="AJ149" s="64">
        <f t="shared" si="32"/>
        <v>3.8949588662700307E-5</v>
      </c>
    </row>
    <row r="150" spans="6:36" ht="14.7" thickBot="1" x14ac:dyDescent="0.6">
      <c r="U150" s="13">
        <v>0.05</v>
      </c>
      <c r="V150" s="16">
        <v>2.9576873005850022</v>
      </c>
      <c r="W150" s="16">
        <v>2.2055598670379912</v>
      </c>
      <c r="X150" s="16">
        <v>2.7927660418977722</v>
      </c>
      <c r="Y150" s="16">
        <v>1.059347673714945</v>
      </c>
      <c r="Z150" s="16">
        <v>1.3143861125747154</v>
      </c>
      <c r="AA150" s="19">
        <v>0.7715854837011844</v>
      </c>
      <c r="AD150" s="27">
        <f t="shared" si="33"/>
        <v>1</v>
      </c>
      <c r="AE150" s="64">
        <f t="shared" si="34"/>
        <v>1.6048055516149606E-5</v>
      </c>
      <c r="AF150" s="64">
        <f t="shared" si="32"/>
        <v>1.4835835873848086E-5</v>
      </c>
      <c r="AG150" s="64">
        <f t="shared" si="32"/>
        <v>2.2990135893321222E-5</v>
      </c>
      <c r="AH150" s="64">
        <f t="shared" si="32"/>
        <v>2.876564274696525E-5</v>
      </c>
      <c r="AI150" s="64">
        <f t="shared" si="32"/>
        <v>1.0746981420048555E-4</v>
      </c>
      <c r="AJ150" s="64">
        <f t="shared" si="32"/>
        <v>4.1225367342507825E-5</v>
      </c>
    </row>
    <row r="151" spans="6:36" ht="15" thickBot="1" x14ac:dyDescent="0.6">
      <c r="F151" s="58"/>
      <c r="U151" s="13">
        <v>0.1</v>
      </c>
      <c r="V151" s="16">
        <v>4.4000110182039327</v>
      </c>
      <c r="W151" s="16">
        <v>0.99666339213004984</v>
      </c>
      <c r="X151" s="16">
        <v>10.735103945306383</v>
      </c>
      <c r="Y151" s="16">
        <v>11.669409831077401</v>
      </c>
      <c r="Z151" s="16">
        <v>1.5329968481941647</v>
      </c>
      <c r="AA151" s="19">
        <v>0.32299276596806908</v>
      </c>
      <c r="AD151" s="30" t="s">
        <v>48</v>
      </c>
      <c r="AE151" s="31">
        <v>0.16841300000000001</v>
      </c>
      <c r="AF151" s="31">
        <v>0.22613800000000001</v>
      </c>
      <c r="AG151" s="31">
        <v>0.24736900000000001</v>
      </c>
      <c r="AH151" s="31">
        <v>0.33796399999999999</v>
      </c>
      <c r="AI151" s="31">
        <v>0.45193100000000003</v>
      </c>
      <c r="AJ151" s="32">
        <v>0.664605</v>
      </c>
    </row>
    <row r="152" spans="6:36" ht="15" thickBot="1" x14ac:dyDescent="0.6">
      <c r="F152" s="58"/>
      <c r="U152" s="13">
        <v>0.2</v>
      </c>
      <c r="V152" s="16">
        <v>2.122269761042435</v>
      </c>
      <c r="W152" s="16">
        <v>7.9738011169575733</v>
      </c>
      <c r="X152" s="16">
        <v>4.2063530328259029</v>
      </c>
      <c r="Y152" s="16">
        <v>8.6228382073213883</v>
      </c>
      <c r="Z152" s="16">
        <v>4.7625098059809412</v>
      </c>
      <c r="AA152" s="19">
        <v>2.631416599849985</v>
      </c>
      <c r="AD152" s="30" t="s">
        <v>49</v>
      </c>
      <c r="AE152" s="34">
        <v>899.50300000000004</v>
      </c>
      <c r="AF152" s="34">
        <v>915.96100000000001</v>
      </c>
      <c r="AG152" s="34">
        <v>830.93700000000001</v>
      </c>
      <c r="AH152" s="34">
        <v>717.76800000000003</v>
      </c>
      <c r="AI152" s="34">
        <v>512.21299999999997</v>
      </c>
      <c r="AJ152" s="35">
        <v>390.79500000000002</v>
      </c>
    </row>
    <row r="153" spans="6:36" ht="14.7" thickBot="1" x14ac:dyDescent="0.6">
      <c r="F153" s="58"/>
      <c r="U153" s="13">
        <v>0.3</v>
      </c>
      <c r="V153" s="16">
        <v>17.215787119519806</v>
      </c>
      <c r="W153" s="16">
        <v>7.4824256265481868</v>
      </c>
      <c r="X153" s="16">
        <v>2.8700956167826353</v>
      </c>
      <c r="Y153" s="16">
        <v>5.3025274239623368</v>
      </c>
      <c r="Z153" s="16">
        <v>1.6818383540459139</v>
      </c>
      <c r="AA153" s="19">
        <v>5.218441030617698</v>
      </c>
      <c r="AD153" s="37" t="s">
        <v>52</v>
      </c>
      <c r="AE153" s="38"/>
      <c r="AF153" s="38" t="e">
        <f>$V$68*#REF!/(AF151-$V$68)</f>
        <v>#REF!</v>
      </c>
      <c r="AG153" s="38" t="e">
        <f>$V$68*#REF!/(AG151-$V$68)</f>
        <v>#REF!</v>
      </c>
      <c r="AH153" s="38" t="e">
        <f>$V$68*#REF!/(AH151-$V$68)</f>
        <v>#REF!</v>
      </c>
      <c r="AI153" s="38" t="e">
        <f>$V$68*#REF!/(AI151-$V$68)</f>
        <v>#REF!</v>
      </c>
      <c r="AJ153" s="38" t="e">
        <f>$V$68*#REF!/(AJ151-$V$68)</f>
        <v>#REF!</v>
      </c>
    </row>
    <row r="154" spans="6:36" ht="14.7" thickBot="1" x14ac:dyDescent="0.6">
      <c r="F154" s="58"/>
      <c r="U154" s="13">
        <v>0.5</v>
      </c>
      <c r="V154" s="16">
        <v>5.1230087505162762</v>
      </c>
      <c r="W154" s="16">
        <v>5.6355218995742575</v>
      </c>
      <c r="X154" s="16">
        <v>7.0797086872153541</v>
      </c>
      <c r="Y154" s="16">
        <v>6.863678607817195</v>
      </c>
      <c r="Z154" s="16">
        <v>8.6079844563671788</v>
      </c>
      <c r="AA154" s="19">
        <v>1.1492371287707166</v>
      </c>
      <c r="AD154" s="30" t="s">
        <v>53</v>
      </c>
      <c r="AE154" s="31">
        <v>2.0559999999999998E-2</v>
      </c>
      <c r="AF154" s="31">
        <v>2.5819999999999999E-2</v>
      </c>
      <c r="AG154" s="31">
        <v>3.058E-2</v>
      </c>
      <c r="AH154" s="31">
        <v>3.8010000000000002E-2</v>
      </c>
      <c r="AI154" s="31">
        <v>4.8840000000000001E-2</v>
      </c>
      <c r="AJ154" s="32">
        <v>4.2939999999999999E-2</v>
      </c>
    </row>
    <row r="155" spans="6:36" ht="14.7" thickBot="1" x14ac:dyDescent="0.6">
      <c r="F155" s="58"/>
      <c r="U155" s="14">
        <v>1</v>
      </c>
      <c r="V155" s="17">
        <v>8.8369860599969314</v>
      </c>
      <c r="W155" s="17">
        <v>7.8079673820682061</v>
      </c>
      <c r="X155" s="17">
        <v>9.5711645802657976</v>
      </c>
      <c r="Y155" s="17">
        <v>7.8899757181493788</v>
      </c>
      <c r="Z155" s="17">
        <v>12.878598228528105</v>
      </c>
      <c r="AA155" s="20">
        <v>2.2346493638602456</v>
      </c>
      <c r="AD155" s="30" t="s">
        <v>54</v>
      </c>
      <c r="AE155" s="34">
        <v>37.18</v>
      </c>
      <c r="AF155" s="34">
        <v>39.44</v>
      </c>
      <c r="AG155" s="34">
        <v>40</v>
      </c>
      <c r="AH155" s="34">
        <v>35.08</v>
      </c>
      <c r="AI155" s="34">
        <v>26.55</v>
      </c>
      <c r="AJ155" s="35">
        <v>13.72</v>
      </c>
    </row>
    <row r="156" spans="6:36" x14ac:dyDescent="0.55000000000000004">
      <c r="F156" s="58"/>
      <c r="G156" s="2"/>
      <c r="H156" s="2"/>
      <c r="I156" s="2"/>
      <c r="J156" s="2"/>
      <c r="K156" s="2"/>
    </row>
    <row r="157" spans="6:36" x14ac:dyDescent="0.55000000000000004">
      <c r="G157" s="2"/>
      <c r="H157" s="2"/>
      <c r="I157" s="2"/>
      <c r="J157" s="2"/>
      <c r="K157" s="2"/>
      <c r="V157" s="12" t="s">
        <v>111</v>
      </c>
    </row>
    <row r="158" spans="6:36" ht="14.7" thickBot="1" x14ac:dyDescent="0.6">
      <c r="G158" s="2"/>
      <c r="H158" s="2"/>
      <c r="I158" s="2"/>
      <c r="J158" s="2"/>
      <c r="K158" s="2"/>
      <c r="U158" s="65" t="s">
        <v>62</v>
      </c>
      <c r="V158" s="15" t="s">
        <v>10</v>
      </c>
      <c r="W158" s="15" t="s">
        <v>38</v>
      </c>
      <c r="X158" s="15" t="s">
        <v>39</v>
      </c>
      <c r="Y158" s="15" t="s">
        <v>40</v>
      </c>
      <c r="Z158" s="15" t="s">
        <v>42</v>
      </c>
      <c r="AA158" s="18" t="s">
        <v>43</v>
      </c>
    </row>
    <row r="159" spans="6:36" x14ac:dyDescent="0.55000000000000004">
      <c r="G159" s="2"/>
      <c r="H159" s="2"/>
      <c r="I159" s="2"/>
      <c r="J159" s="2"/>
      <c r="K159" s="2"/>
      <c r="U159" s="13">
        <v>0.05</v>
      </c>
      <c r="V159" s="68">
        <f>V150/V120*100</f>
        <v>1.5278598232821814</v>
      </c>
      <c r="W159" s="68">
        <f t="shared" ref="W159:AA159" si="35">W150/W120*100</f>
        <v>1.4554908396711863</v>
      </c>
      <c r="X159" s="68">
        <f t="shared" si="35"/>
        <v>2.0495225936358956</v>
      </c>
      <c r="Y159" s="68">
        <f t="shared" si="35"/>
        <v>1.2394350623264792</v>
      </c>
      <c r="Z159" s="68">
        <f t="shared" si="35"/>
        <v>2.623061908831029</v>
      </c>
      <c r="AA159" s="68">
        <f t="shared" si="35"/>
        <v>3.0380957936018946</v>
      </c>
    </row>
    <row r="160" spans="6:36" x14ac:dyDescent="0.55000000000000004">
      <c r="G160" s="2"/>
      <c r="H160" s="2"/>
      <c r="I160" s="2"/>
      <c r="J160" s="2"/>
      <c r="K160" s="2"/>
      <c r="U160" s="13">
        <v>0.1</v>
      </c>
      <c r="V160" s="68">
        <f t="shared" ref="V160:AA164" si="36">V151/V121*100</f>
        <v>1.3239115312040131</v>
      </c>
      <c r="W160" s="68">
        <f t="shared" si="36"/>
        <v>0.36146888989513803</v>
      </c>
      <c r="X160" s="68">
        <f t="shared" si="36"/>
        <v>4.8814322884890471</v>
      </c>
      <c r="Y160" s="68">
        <f t="shared" si="36"/>
        <v>7.8430547117985903</v>
      </c>
      <c r="Z160" s="68">
        <f t="shared" si="36"/>
        <v>1.8394568340121411</v>
      </c>
      <c r="AA160" s="68">
        <f t="shared" si="36"/>
        <v>0.66771178582297419</v>
      </c>
    </row>
    <row r="161" spans="7:27" x14ac:dyDescent="0.55000000000000004">
      <c r="G161" s="2"/>
      <c r="H161" s="2"/>
      <c r="I161" s="2"/>
      <c r="J161" s="2"/>
      <c r="K161" s="2"/>
      <c r="U161" s="13">
        <v>0.2</v>
      </c>
      <c r="V161" s="68">
        <f t="shared" si="36"/>
        <v>0.4473038755887348</v>
      </c>
      <c r="W161" s="68">
        <f t="shared" si="36"/>
        <v>1.9264489772716682</v>
      </c>
      <c r="X161" s="68">
        <f t="shared" si="36"/>
        <v>1.1548396722569756</v>
      </c>
      <c r="Y161" s="68">
        <f t="shared" si="36"/>
        <v>3.2850276769729243</v>
      </c>
      <c r="Z161" s="68">
        <f t="shared" si="36"/>
        <v>3.1039740774004105</v>
      </c>
      <c r="AA161" s="68">
        <f t="shared" si="36"/>
        <v>2.9802312381141447</v>
      </c>
    </row>
    <row r="162" spans="7:27" x14ac:dyDescent="0.55000000000000004">
      <c r="H162" s="31"/>
      <c r="I162" s="31"/>
      <c r="U162" s="13">
        <v>0.3</v>
      </c>
      <c r="V162" s="68">
        <f t="shared" si="36"/>
        <v>2.9272174616118196</v>
      </c>
      <c r="W162" s="68">
        <f t="shared" si="36"/>
        <v>1.3807713931084644</v>
      </c>
      <c r="X162" s="68">
        <f t="shared" si="36"/>
        <v>0.61199096415332876</v>
      </c>
      <c r="Y162" s="68">
        <f t="shared" si="36"/>
        <v>1.5237217190199954</v>
      </c>
      <c r="Z162" s="68">
        <f t="shared" si="36"/>
        <v>0.81252077580210702</v>
      </c>
      <c r="AA162" s="68">
        <f t="shared" si="36"/>
        <v>4.2446179140585931</v>
      </c>
    </row>
    <row r="163" spans="7:27" x14ac:dyDescent="0.55000000000000004">
      <c r="H163" s="34"/>
      <c r="I163" s="34"/>
      <c r="U163" s="13">
        <v>0.5</v>
      </c>
      <c r="V163" s="68">
        <f t="shared" si="36"/>
        <v>0.72199468988700466</v>
      </c>
      <c r="W163" s="68">
        <f t="shared" si="36"/>
        <v>0.85784152283903525</v>
      </c>
      <c r="X163" s="68">
        <f t="shared" si="36"/>
        <v>1.2125280470232422</v>
      </c>
      <c r="Y163" s="68">
        <f t="shared" si="36"/>
        <v>1.5389388920563369</v>
      </c>
      <c r="Z163" s="68">
        <f t="shared" si="36"/>
        <v>3.0599810355516448</v>
      </c>
      <c r="AA163" s="68">
        <f t="shared" si="36"/>
        <v>0.66904643666581287</v>
      </c>
    </row>
    <row r="164" spans="7:27" x14ac:dyDescent="0.55000000000000004">
      <c r="H164" s="58"/>
      <c r="I164" s="58"/>
      <c r="U164" s="14">
        <v>1</v>
      </c>
      <c r="V164" s="68">
        <f t="shared" si="36"/>
        <v>1.1908670911830208</v>
      </c>
      <c r="W164" s="68">
        <f t="shared" si="36"/>
        <v>1.0762793437984548</v>
      </c>
      <c r="X164" s="68">
        <f t="shared" si="36"/>
        <v>1.4833825344719866</v>
      </c>
      <c r="Y164" s="68">
        <f t="shared" si="36"/>
        <v>1.5065199062425814</v>
      </c>
      <c r="Z164" s="68">
        <f t="shared" si="36"/>
        <v>3.7202964381654025</v>
      </c>
      <c r="AA164" s="68">
        <f t="shared" si="36"/>
        <v>0.95981373665331571</v>
      </c>
    </row>
    <row r="165" spans="7:27" x14ac:dyDescent="0.55000000000000004">
      <c r="G165" s="39"/>
      <c r="K165" s="33"/>
    </row>
    <row r="166" spans="7:27" x14ac:dyDescent="0.55000000000000004">
      <c r="G166" s="39"/>
      <c r="H166" s="69"/>
      <c r="I166" s="69"/>
      <c r="K166" s="33"/>
    </row>
    <row r="167" spans="7:27" x14ac:dyDescent="0.55000000000000004">
      <c r="G167" s="39"/>
      <c r="H167" s="70"/>
      <c r="I167" s="70"/>
      <c r="K167" s="33"/>
    </row>
    <row r="168" spans="7:27" x14ac:dyDescent="0.55000000000000004">
      <c r="G168" s="39"/>
      <c r="K168" s="33"/>
    </row>
    <row r="171" spans="7:27" x14ac:dyDescent="0.55000000000000004">
      <c r="G171" s="4" t="s">
        <v>112</v>
      </c>
    </row>
    <row r="173" spans="7:27" x14ac:dyDescent="0.55000000000000004">
      <c r="G173" s="4" t="s">
        <v>113</v>
      </c>
      <c r="H173" s="71">
        <f>8*95/200/1000</f>
        <v>3.8E-3</v>
      </c>
    </row>
    <row r="174" spans="7:27" x14ac:dyDescent="0.55000000000000004">
      <c r="G174" s="4" t="s">
        <v>114</v>
      </c>
      <c r="H174" s="71">
        <f>7*95/200/1000</f>
        <v>3.3250000000000003E-3</v>
      </c>
    </row>
    <row r="175" spans="7:27" x14ac:dyDescent="0.55000000000000004">
      <c r="H175" s="58"/>
    </row>
    <row r="176" spans="7:27" x14ac:dyDescent="0.55000000000000004">
      <c r="G176" s="4" t="s">
        <v>115</v>
      </c>
      <c r="H176" s="58">
        <v>35660.01</v>
      </c>
      <c r="I176" s="4" t="s">
        <v>116</v>
      </c>
      <c r="U176" s="53">
        <v>143.15695151777945</v>
      </c>
      <c r="V176" s="53">
        <v>136.89252980101898</v>
      </c>
      <c r="W176" s="53">
        <v>125.44332388315209</v>
      </c>
      <c r="X176" s="53">
        <v>123.42975975990765</v>
      </c>
      <c r="Y176" s="53">
        <v>124.01489805213252</v>
      </c>
      <c r="Z176" s="53">
        <v>120.43522849969793</v>
      </c>
      <c r="AA176" s="53">
        <v>130.46862921637756</v>
      </c>
    </row>
    <row r="177" spans="1:28" x14ac:dyDescent="0.55000000000000004">
      <c r="U177" s="53">
        <v>238.18226284511573</v>
      </c>
      <c r="V177" s="53">
        <v>230.79919439321932</v>
      </c>
      <c r="W177" s="53">
        <v>224.51526806671805</v>
      </c>
      <c r="X177" s="53">
        <v>224.88815031176333</v>
      </c>
      <c r="Y177" s="53">
        <v>216.90847026779463</v>
      </c>
      <c r="Z177" s="53">
        <v>214.5966003485139</v>
      </c>
      <c r="AA177" s="53">
        <v>224.66442096473614</v>
      </c>
    </row>
    <row r="178" spans="1:28" x14ac:dyDescent="0.55000000000000004">
      <c r="B178" s="4" t="s">
        <v>62</v>
      </c>
      <c r="C178" s="2" t="s">
        <v>66</v>
      </c>
      <c r="D178" s="2" t="s">
        <v>66</v>
      </c>
      <c r="E178" s="2" t="s">
        <v>66</v>
      </c>
      <c r="F178" s="2" t="s">
        <v>66</v>
      </c>
      <c r="G178" s="2" t="s">
        <v>66</v>
      </c>
      <c r="H178" s="2" t="s">
        <v>66</v>
      </c>
      <c r="I178" s="2" t="s">
        <v>66</v>
      </c>
      <c r="J178" s="2" t="s">
        <v>66</v>
      </c>
      <c r="K178" s="2"/>
      <c r="L178" s="2"/>
      <c r="P178" s="4" t="s">
        <v>62</v>
      </c>
      <c r="Q178" s="4" t="s">
        <v>75</v>
      </c>
      <c r="R178" s="5" t="s">
        <v>76</v>
      </c>
      <c r="U178" s="53">
        <v>338.27877270506758</v>
      </c>
      <c r="V178" s="53">
        <v>338.69640081951832</v>
      </c>
      <c r="W178" s="53">
        <v>312.98014654122704</v>
      </c>
      <c r="X178" s="53">
        <v>310.88053266912601</v>
      </c>
      <c r="Y178" s="53">
        <v>302.89511597523352</v>
      </c>
      <c r="Z178" s="53">
        <v>302.2067179843807</v>
      </c>
      <c r="AA178" s="53">
        <v>308.47113970114123</v>
      </c>
    </row>
    <row r="179" spans="1:28" x14ac:dyDescent="0.55000000000000004">
      <c r="A179" s="4" t="s">
        <v>60</v>
      </c>
      <c r="B179" s="49">
        <v>0.05</v>
      </c>
      <c r="C179" s="51">
        <v>190.29486052517711</v>
      </c>
      <c r="D179" s="51">
        <v>192.17418704020525</v>
      </c>
      <c r="E179" s="51">
        <v>197.02911387069469</v>
      </c>
      <c r="F179" s="51">
        <v>194.83656626982852</v>
      </c>
      <c r="G179" s="51">
        <v>192.62494430796576</v>
      </c>
      <c r="H179" s="51">
        <v>181.81881684655389</v>
      </c>
      <c r="I179" s="51">
        <v>177.04821876994396</v>
      </c>
      <c r="J179" s="51">
        <v>176.57838714118691</v>
      </c>
      <c r="O179" s="4" t="s">
        <v>67</v>
      </c>
      <c r="P179" s="47">
        <v>0.05</v>
      </c>
      <c r="Q179" s="53">
        <v>144.96170158379857</v>
      </c>
      <c r="R179" s="72">
        <v>140.48711464325535</v>
      </c>
      <c r="S179" s="53">
        <v>139.81592660217387</v>
      </c>
      <c r="T179" s="53">
        <v>135.16235618400898</v>
      </c>
      <c r="U179" s="53">
        <v>415.12234576399652</v>
      </c>
      <c r="V179" s="53">
        <v>414.49590359232042</v>
      </c>
      <c r="W179" s="53">
        <v>396.27630343441638</v>
      </c>
      <c r="X179" s="53">
        <v>392.1459154892994</v>
      </c>
      <c r="Y179" s="53">
        <v>387.25828975424463</v>
      </c>
      <c r="Z179" s="53">
        <v>381.81994562650738</v>
      </c>
      <c r="AA179" s="53">
        <v>398.41033720605992</v>
      </c>
    </row>
    <row r="180" spans="1:28" x14ac:dyDescent="0.55000000000000004">
      <c r="B180" s="49">
        <v>0.1</v>
      </c>
      <c r="C180" s="51">
        <v>329.2084120943415</v>
      </c>
      <c r="D180" s="51">
        <v>330.46129643769353</v>
      </c>
      <c r="E180" s="51">
        <v>337.37826208328323</v>
      </c>
      <c r="F180" s="51"/>
      <c r="G180" s="51">
        <v>333.52022159329749</v>
      </c>
      <c r="H180" s="51">
        <v>324.90664173275184</v>
      </c>
      <c r="I180" s="51">
        <v>312.54645580698985</v>
      </c>
      <c r="J180" s="51">
        <v>318.34104589499333</v>
      </c>
      <c r="P180" s="47">
        <v>0.1</v>
      </c>
      <c r="Q180" s="53">
        <v>247.10160614659858</v>
      </c>
      <c r="R180" s="72">
        <v>239.94226704172939</v>
      </c>
      <c r="S180" s="53">
        <v>241.70227123834303</v>
      </c>
      <c r="T180" s="53">
        <v>238.34633103293561</v>
      </c>
      <c r="U180" s="53">
        <v>490.81744150818599</v>
      </c>
      <c r="V180" s="53">
        <v>487.26760253535502</v>
      </c>
      <c r="W180" s="53">
        <v>465.56356121375092</v>
      </c>
      <c r="X180" s="53">
        <v>467.86969448310782</v>
      </c>
      <c r="Y180" s="53">
        <v>452.48399938754767</v>
      </c>
      <c r="Z180" s="53">
        <v>454.37709386239288</v>
      </c>
      <c r="AA180" s="53">
        <v>456.1669286386101</v>
      </c>
    </row>
    <row r="181" spans="1:28" x14ac:dyDescent="0.55000000000000004">
      <c r="B181" s="49">
        <v>0.2</v>
      </c>
      <c r="C181" s="51">
        <v>473.68163793713069</v>
      </c>
      <c r="D181" s="51">
        <v>476.6050347382855</v>
      </c>
      <c r="E181" s="51">
        <v>471.85451493640892</v>
      </c>
      <c r="F181" s="51">
        <v>475.69147323792481</v>
      </c>
      <c r="G181" s="51">
        <v>462.98192533180486</v>
      </c>
      <c r="H181" s="51">
        <v>466.54481518321222</v>
      </c>
      <c r="I181" s="51">
        <v>440.5705550745995</v>
      </c>
      <c r="J181" s="51">
        <v>445.32107487647619</v>
      </c>
      <c r="P181" s="47">
        <v>0.2</v>
      </c>
      <c r="Q181" s="53">
        <v>350.18117396691252</v>
      </c>
      <c r="R181" s="72">
        <v>348.51066150910981</v>
      </c>
      <c r="S181" s="53">
        <v>340.78454139177177</v>
      </c>
      <c r="T181" s="53">
        <v>338.06995864784227</v>
      </c>
      <c r="U181" s="53">
        <v>521.09547980586183</v>
      </c>
      <c r="V181" s="53">
        <v>508.67104340095341</v>
      </c>
      <c r="W181" s="53">
        <v>500.08672045501902</v>
      </c>
      <c r="X181" s="53">
        <v>492.61760225426605</v>
      </c>
      <c r="Y181" s="53">
        <v>488.3839546105213</v>
      </c>
      <c r="Z181" s="53">
        <v>489.41655159680056</v>
      </c>
      <c r="AA181" s="53">
        <v>497.29870859206511</v>
      </c>
    </row>
    <row r="182" spans="1:28" x14ac:dyDescent="0.55000000000000004">
      <c r="B182" s="49">
        <v>0.3</v>
      </c>
      <c r="C182" s="51">
        <v>563.30202112253573</v>
      </c>
      <c r="D182" s="51">
        <v>602.31109718794642</v>
      </c>
      <c r="E182" s="51">
        <v>596.1902351355285</v>
      </c>
      <c r="F182" s="51">
        <v>590.70886613336302</v>
      </c>
      <c r="G182" s="51">
        <v>593.93042531430615</v>
      </c>
      <c r="H182" s="51">
        <v>589.08854936239334</v>
      </c>
      <c r="I182" s="51">
        <v>558.18306497930485</v>
      </c>
      <c r="J182" s="51">
        <v>553.24983287735586</v>
      </c>
      <c r="P182" s="47">
        <v>0.3</v>
      </c>
      <c r="Q182" s="53">
        <v>430.57458599867238</v>
      </c>
      <c r="R182" s="72">
        <v>425.35423456803863</v>
      </c>
      <c r="S182" s="53">
        <v>415.01793873538389</v>
      </c>
      <c r="T182" s="53">
        <v>413.76505439203169</v>
      </c>
      <c r="U182" s="31">
        <v>0.15857499999999999</v>
      </c>
      <c r="V182" s="31">
        <v>0.157801</v>
      </c>
      <c r="W182" s="31">
        <v>0.171435</v>
      </c>
      <c r="X182" s="31">
        <v>0.16939799999999999</v>
      </c>
      <c r="Y182" s="31">
        <v>0.172845</v>
      </c>
      <c r="Z182" s="31">
        <v>0.178871</v>
      </c>
      <c r="AA182" s="31">
        <v>0.16656699999999999</v>
      </c>
    </row>
    <row r="183" spans="1:28" x14ac:dyDescent="0.55000000000000004">
      <c r="B183" s="49">
        <v>0.5</v>
      </c>
      <c r="C183" s="51">
        <v>714.95323018244665</v>
      </c>
      <c r="D183" s="51">
        <v>711.84712108121948</v>
      </c>
      <c r="E183" s="51">
        <v>708.46694352988391</v>
      </c>
      <c r="F183" s="51">
        <v>702.98557452771865</v>
      </c>
      <c r="G183" s="51">
        <v>683.21349348419346</v>
      </c>
      <c r="H183" s="51">
        <v>678.36459013612387</v>
      </c>
      <c r="I183" s="51">
        <v>638.21807980707706</v>
      </c>
      <c r="J183" s="51">
        <v>642.97663091884692</v>
      </c>
      <c r="P183" s="47">
        <v>0.5</v>
      </c>
      <c r="Q183" s="53">
        <v>493.2188031662775</v>
      </c>
      <c r="R183" s="72">
        <v>493.63643128072823</v>
      </c>
      <c r="S183" s="53">
        <v>497.29067728217188</v>
      </c>
      <c r="T183" s="53">
        <v>486.64116036367898</v>
      </c>
      <c r="U183" s="39">
        <v>621.42999999999995</v>
      </c>
      <c r="V183" s="39">
        <v>612.66099999999994</v>
      </c>
      <c r="W183" s="39">
        <v>602.98699999999997</v>
      </c>
      <c r="X183" s="39">
        <v>596.77</v>
      </c>
      <c r="Y183" s="39">
        <v>588.72900000000004</v>
      </c>
      <c r="Z183" s="39">
        <v>593.41600000000005</v>
      </c>
      <c r="AA183" s="39">
        <v>593.56100000000004</v>
      </c>
    </row>
    <row r="184" spans="1:28" x14ac:dyDescent="0.55000000000000004">
      <c r="B184" s="49">
        <v>1</v>
      </c>
      <c r="C184" s="51">
        <v>740.89837679269624</v>
      </c>
      <c r="D184" s="51">
        <v>742.63414364338223</v>
      </c>
      <c r="E184" s="51">
        <v>753.14010089753242</v>
      </c>
      <c r="F184" s="51">
        <v>731.58004948901498</v>
      </c>
      <c r="G184" s="51">
        <v>743.17726097491538</v>
      </c>
      <c r="H184" s="51">
        <v>721.64331132355096</v>
      </c>
      <c r="I184" s="51">
        <v>689.8393241461514</v>
      </c>
      <c r="J184" s="51">
        <v>688.6647450742588</v>
      </c>
      <c r="K184" s="4" t="s">
        <v>117</v>
      </c>
      <c r="L184" s="4" t="s">
        <v>118</v>
      </c>
      <c r="P184" s="47">
        <v>1</v>
      </c>
      <c r="Q184" s="53">
        <v>525.58498203620684</v>
      </c>
      <c r="R184" s="72">
        <v>521.51310792031256</v>
      </c>
      <c r="S184" s="53">
        <v>532.37143889603078</v>
      </c>
      <c r="T184" s="53">
        <v>514.20461591742526</v>
      </c>
      <c r="U184" s="51">
        <f t="shared" ref="U184:AA184" si="37">U183*1000/1000000*$H$176/60</f>
        <v>369.33666690500007</v>
      </c>
      <c r="V184" s="51">
        <f t="shared" si="37"/>
        <v>364.12495644350003</v>
      </c>
      <c r="W184" s="51">
        <f t="shared" si="37"/>
        <v>358.3753741645001</v>
      </c>
      <c r="X184" s="51">
        <f t="shared" si="37"/>
        <v>354.68040279500002</v>
      </c>
      <c r="Y184" s="51">
        <f t="shared" si="37"/>
        <v>349.90136712149996</v>
      </c>
      <c r="Z184" s="51">
        <f t="shared" si="37"/>
        <v>352.68700823600005</v>
      </c>
      <c r="AA184" s="51">
        <f t="shared" si="37"/>
        <v>352.77318659350004</v>
      </c>
    </row>
    <row r="185" spans="1:28" x14ac:dyDescent="0.55000000000000004">
      <c r="B185" s="49" t="s">
        <v>92</v>
      </c>
      <c r="C185" s="31">
        <v>0.174457</v>
      </c>
      <c r="D185" s="31">
        <v>0.16778199999999999</v>
      </c>
      <c r="E185" s="31">
        <v>0.16959099999999999</v>
      </c>
      <c r="F185" s="31">
        <v>0.159279</v>
      </c>
      <c r="G185" s="31">
        <v>0.16818</v>
      </c>
      <c r="H185" s="31">
        <v>0.165079</v>
      </c>
      <c r="I185" s="31">
        <v>0.16395399999999999</v>
      </c>
      <c r="J185" s="31">
        <v>0.161076</v>
      </c>
      <c r="K185" s="52">
        <f>AVERAGE(C185:J185)</f>
        <v>0.16617474999999998</v>
      </c>
      <c r="L185" s="67">
        <f>_xlfn.STDEV.P(C185:J185)</f>
        <v>4.5627805050758238E-3</v>
      </c>
      <c r="P185" s="49" t="s">
        <v>92</v>
      </c>
      <c r="Q185" s="31">
        <v>0.149646</v>
      </c>
      <c r="R185" s="73">
        <v>0.154528</v>
      </c>
      <c r="S185" s="31">
        <v>0.16525000000000001</v>
      </c>
      <c r="T185" s="31">
        <v>0.15798100000000001</v>
      </c>
      <c r="AB185" s="52"/>
    </row>
    <row r="186" spans="1:28" x14ac:dyDescent="0.55000000000000004">
      <c r="B186" s="49" t="s">
        <v>119</v>
      </c>
      <c r="C186" s="34">
        <v>902.15099999999995</v>
      </c>
      <c r="D186" s="34">
        <v>903.68100000000004</v>
      </c>
      <c r="E186" s="34">
        <v>908.30200000000002</v>
      </c>
      <c r="F186" s="34">
        <v>880.98699999999997</v>
      </c>
      <c r="G186" s="34">
        <v>889.505</v>
      </c>
      <c r="H186" s="34">
        <v>871.44100000000003</v>
      </c>
      <c r="I186" s="34">
        <v>825.76599999999996</v>
      </c>
      <c r="J186" s="34">
        <v>823.31100000000004</v>
      </c>
      <c r="K186" s="51">
        <f>AVERAGE(C186:J186)</f>
        <v>875.64299999999992</v>
      </c>
      <c r="L186" s="51">
        <f>_xlfn.STDEV.P(C186:J186)</f>
        <v>31.662551472520342</v>
      </c>
      <c r="M186" s="52"/>
      <c r="N186" s="2"/>
      <c r="P186" s="49" t="s">
        <v>119</v>
      </c>
      <c r="Q186" s="39">
        <v>622.601</v>
      </c>
      <c r="R186" s="74">
        <v>623.31799999999998</v>
      </c>
      <c r="S186" s="39">
        <v>636.42899999999997</v>
      </c>
      <c r="T186" s="39">
        <v>615.471</v>
      </c>
      <c r="U186" s="4">
        <v>1.5049999999999999E-2</v>
      </c>
      <c r="V186" s="4">
        <v>1.9099999999999999E-2</v>
      </c>
      <c r="W186" s="4">
        <v>1.8440000000000002E-2</v>
      </c>
      <c r="X186" s="4">
        <v>2.147E-2</v>
      </c>
      <c r="Y186" s="4">
        <v>1.8290000000000001E-2</v>
      </c>
      <c r="Z186" s="4">
        <v>1.865E-2</v>
      </c>
      <c r="AA186" s="4">
        <v>1.7160000000000002E-2</v>
      </c>
      <c r="AB186" s="51"/>
    </row>
    <row r="187" spans="1:28" x14ac:dyDescent="0.55000000000000004">
      <c r="B187" s="49" t="s">
        <v>106</v>
      </c>
      <c r="C187" s="51">
        <f>C186*1000/1000000*$H$176/60</f>
        <v>536.17856135850002</v>
      </c>
      <c r="D187" s="51">
        <f t="shared" ref="D187:J187" si="38">D186*1000/1000000*$H$176/60</f>
        <v>537.08789161350001</v>
      </c>
      <c r="E187" s="51">
        <f t="shared" si="38"/>
        <v>539.83430671700012</v>
      </c>
      <c r="F187" s="51">
        <f t="shared" si="38"/>
        <v>523.6000871645</v>
      </c>
      <c r="G187" s="51">
        <f t="shared" si="38"/>
        <v>528.66261991750002</v>
      </c>
      <c r="H187" s="51">
        <f t="shared" si="38"/>
        <v>517.92657957350002</v>
      </c>
      <c r="I187" s="51">
        <f t="shared" si="38"/>
        <v>490.78039696100006</v>
      </c>
      <c r="J187" s="51">
        <f t="shared" si="38"/>
        <v>489.32130821850006</v>
      </c>
      <c r="K187" s="51">
        <f>AVERAGE(C187:J187)</f>
        <v>520.4239689405</v>
      </c>
      <c r="L187" s="51">
        <f>_xlfn.STDEV.P(C187:J187)</f>
        <v>18.818115035593159</v>
      </c>
      <c r="M187" s="49"/>
      <c r="P187" s="49" t="s">
        <v>106</v>
      </c>
      <c r="Q187" s="51">
        <f>Q186*1000/1000000*$H$176/60</f>
        <v>370.0326314335</v>
      </c>
      <c r="R187" s="72">
        <f>R186*1000/1000000*$H$176/60</f>
        <v>370.45876855300008</v>
      </c>
      <c r="S187" s="51">
        <f>S186*1000/1000000*$H$176/60</f>
        <v>378.25107507150005</v>
      </c>
      <c r="T187" s="51">
        <f>T186*1000/1000000*$H$176/60</f>
        <v>365.79503357850001</v>
      </c>
      <c r="U187" s="4">
        <v>19.53</v>
      </c>
      <c r="V187" s="4">
        <v>24.51</v>
      </c>
      <c r="W187" s="4">
        <v>22.1</v>
      </c>
      <c r="X187" s="4">
        <v>25.67</v>
      </c>
      <c r="Y187" s="4">
        <v>21.3</v>
      </c>
      <c r="Z187" s="4">
        <v>21.42</v>
      </c>
      <c r="AA187" s="4">
        <v>20.62</v>
      </c>
      <c r="AB187" s="51"/>
    </row>
    <row r="189" spans="1:28" x14ac:dyDescent="0.55000000000000004">
      <c r="B189" s="4" t="s">
        <v>120</v>
      </c>
      <c r="C189" s="75">
        <v>2.333E-2</v>
      </c>
      <c r="D189" s="75">
        <v>2.264E-2</v>
      </c>
      <c r="E189" s="75">
        <v>1.8839999999999999E-2</v>
      </c>
      <c r="F189" s="76">
        <v>2.75E-2</v>
      </c>
      <c r="G189" s="76">
        <v>1.6979999999999999E-2</v>
      </c>
      <c r="H189" s="76">
        <v>2.036E-2</v>
      </c>
      <c r="I189" s="76">
        <v>1.7319999999999999E-2</v>
      </c>
      <c r="J189" s="76">
        <v>1.6629999999999999E-2</v>
      </c>
      <c r="P189" s="4" t="s">
        <v>120</v>
      </c>
      <c r="Q189" s="4">
        <v>1.4619999999999999E-2</v>
      </c>
      <c r="R189" s="5">
        <v>1.6650000000000002E-2</v>
      </c>
      <c r="S189" s="4">
        <v>1.4659999999999999E-2</v>
      </c>
      <c r="T189" s="4">
        <v>1.6899999999999998E-2</v>
      </c>
    </row>
    <row r="190" spans="1:28" x14ac:dyDescent="0.55000000000000004">
      <c r="B190" s="4" t="s">
        <v>54</v>
      </c>
      <c r="C190" s="5">
        <v>41.39</v>
      </c>
      <c r="D190" s="5">
        <v>41.24</v>
      </c>
      <c r="E190" s="4">
        <v>34.26</v>
      </c>
      <c r="F190" s="4">
        <v>45.94</v>
      </c>
      <c r="G190" s="4">
        <v>30.4</v>
      </c>
      <c r="H190" s="4">
        <v>36.130000000000003</v>
      </c>
      <c r="I190" s="4">
        <v>29.24</v>
      </c>
      <c r="J190" s="4">
        <v>28.31</v>
      </c>
      <c r="P190" s="4" t="s">
        <v>54</v>
      </c>
      <c r="Q190" s="4">
        <v>19.71</v>
      </c>
      <c r="R190" s="5">
        <v>22.02</v>
      </c>
      <c r="S190" s="4">
        <v>18.98</v>
      </c>
      <c r="T190" s="4">
        <v>21.77</v>
      </c>
      <c r="U190" s="39"/>
      <c r="V190" s="39"/>
      <c r="W190" s="39"/>
      <c r="X190" s="39"/>
      <c r="Y190" s="39"/>
      <c r="Z190" s="39"/>
      <c r="AA190" s="39"/>
    </row>
    <row r="191" spans="1:28" x14ac:dyDescent="0.55000000000000004">
      <c r="U191" s="39"/>
      <c r="V191" s="39"/>
      <c r="W191" s="39"/>
      <c r="X191" s="39"/>
      <c r="Y191" s="39"/>
      <c r="Z191" s="39"/>
      <c r="AA191" s="39"/>
    </row>
    <row r="192" spans="1:28" x14ac:dyDescent="0.55000000000000004">
      <c r="E192" s="5"/>
      <c r="F192" s="72"/>
    </row>
    <row r="193" spans="2:37" x14ac:dyDescent="0.55000000000000004">
      <c r="B193" s="39"/>
      <c r="C193" s="39"/>
      <c r="D193" s="5"/>
      <c r="F193" s="72"/>
      <c r="Q193" s="39"/>
      <c r="R193" s="74"/>
      <c r="S193" s="39"/>
      <c r="T193" s="39"/>
      <c r="U193" s="39"/>
      <c r="V193" s="39"/>
      <c r="W193" s="39"/>
      <c r="X193" s="39"/>
      <c r="Y193" s="39"/>
      <c r="Z193" s="39"/>
      <c r="AA193" s="39"/>
    </row>
    <row r="194" spans="2:37" ht="14.7" thickBot="1" x14ac:dyDescent="0.6">
      <c r="B194" s="39"/>
      <c r="C194" s="39"/>
      <c r="D194" s="5"/>
      <c r="F194" s="72"/>
      <c r="Q194" s="39"/>
      <c r="R194" s="74"/>
      <c r="S194" s="39"/>
      <c r="T194" s="39"/>
      <c r="U194" s="39"/>
      <c r="V194" s="39"/>
      <c r="W194" s="39"/>
      <c r="X194" s="39"/>
      <c r="Y194" s="39"/>
      <c r="Z194" s="39"/>
      <c r="AA194" s="39"/>
    </row>
    <row r="195" spans="2:37" ht="15.6" x14ac:dyDescent="0.6">
      <c r="B195" s="39"/>
      <c r="C195" s="39"/>
      <c r="D195" s="5"/>
      <c r="F195" s="72"/>
      <c r="H195" s="77"/>
      <c r="I195" s="78" t="s">
        <v>121</v>
      </c>
    </row>
    <row r="196" spans="2:37" ht="15.6" x14ac:dyDescent="0.6">
      <c r="B196" s="39"/>
      <c r="C196" s="39"/>
      <c r="D196" s="5"/>
      <c r="F196" s="72"/>
      <c r="H196" s="79" t="s">
        <v>63</v>
      </c>
      <c r="I196" s="80">
        <f>TTEST(C185:J185,Q185:AA185,2,3)</f>
        <v>5.6178295089778708E-2</v>
      </c>
      <c r="Q196" s="39"/>
      <c r="R196" s="74"/>
      <c r="S196" s="39"/>
      <c r="T196" s="39"/>
    </row>
    <row r="197" spans="2:37" ht="15.6" x14ac:dyDescent="0.6">
      <c r="B197" s="39"/>
      <c r="C197" s="39"/>
      <c r="D197" s="5"/>
      <c r="F197" s="72"/>
      <c r="H197" s="79" t="s">
        <v>64</v>
      </c>
      <c r="I197" s="81">
        <f>TTEST(C186:J186,Q186:AA186,2,3)</f>
        <v>4.2053750103048751E-5</v>
      </c>
      <c r="Q197" s="39"/>
      <c r="R197" s="74"/>
      <c r="S197" s="39"/>
      <c r="T197" s="39"/>
      <c r="U197" s="33"/>
    </row>
    <row r="198" spans="2:37" ht="15.9" thickBot="1" x14ac:dyDescent="0.65">
      <c r="B198" s="39"/>
      <c r="C198" s="39"/>
      <c r="F198" s="33"/>
      <c r="H198" s="82" t="s">
        <v>65</v>
      </c>
      <c r="I198" s="83">
        <f>TTEST(C187:J187,Q187:AA187,2,3)</f>
        <v>3.3750434001331286E-5</v>
      </c>
      <c r="U198" s="33"/>
    </row>
    <row r="199" spans="2:37" x14ac:dyDescent="0.55000000000000004">
      <c r="B199" s="39"/>
      <c r="C199" s="39"/>
      <c r="F199" s="33"/>
      <c r="U199" s="33"/>
    </row>
    <row r="200" spans="2:37" x14ac:dyDescent="0.55000000000000004">
      <c r="B200" s="39"/>
      <c r="C200" s="39"/>
      <c r="F200" s="33"/>
      <c r="Q200" s="39"/>
      <c r="R200" s="74"/>
      <c r="U200" s="33"/>
    </row>
    <row r="201" spans="2:37" x14ac:dyDescent="0.55000000000000004">
      <c r="B201" s="39"/>
      <c r="C201" s="39"/>
      <c r="F201" s="33"/>
      <c r="Q201" s="39"/>
      <c r="R201" s="74"/>
      <c r="U201" s="33"/>
    </row>
    <row r="202" spans="2:37" x14ac:dyDescent="0.55000000000000004">
      <c r="B202" s="39"/>
      <c r="C202" s="39"/>
      <c r="F202" s="33"/>
      <c r="Q202" s="39"/>
      <c r="R202" s="74"/>
      <c r="U202" s="33"/>
    </row>
    <row r="203" spans="2:37" x14ac:dyDescent="0.55000000000000004">
      <c r="B203" s="39"/>
      <c r="C203" s="39"/>
      <c r="F203" s="33"/>
      <c r="Q203" s="39"/>
      <c r="R203" s="74"/>
      <c r="U203" s="33"/>
    </row>
    <row r="204" spans="2:37" x14ac:dyDescent="0.55000000000000004">
      <c r="B204" s="39"/>
      <c r="C204" s="39"/>
      <c r="F204" s="33"/>
      <c r="Q204" s="39"/>
      <c r="R204" s="74"/>
      <c r="U204" s="33"/>
    </row>
    <row r="205" spans="2:37" x14ac:dyDescent="0.55000000000000004">
      <c r="B205" s="39"/>
      <c r="C205" s="39"/>
      <c r="F205" s="33"/>
      <c r="Q205" s="39"/>
      <c r="R205" s="74"/>
    </row>
    <row r="206" spans="2:37" x14ac:dyDescent="0.55000000000000004">
      <c r="B206" s="39"/>
      <c r="C206" s="39"/>
      <c r="F206" s="33"/>
      <c r="Q206" s="39"/>
      <c r="R206" s="74"/>
      <c r="AE206" s="24" t="s">
        <v>60</v>
      </c>
    </row>
    <row r="207" spans="2:37" x14ac:dyDescent="0.55000000000000004">
      <c r="B207" s="39"/>
      <c r="C207" s="39"/>
      <c r="F207" s="33"/>
      <c r="Q207" s="39"/>
      <c r="R207" s="74"/>
      <c r="V207" s="24" t="s">
        <v>58</v>
      </c>
      <c r="W207" s="25" t="s">
        <v>59</v>
      </c>
      <c r="X207" s="25"/>
      <c r="Y207" s="25"/>
      <c r="Z207" s="25"/>
      <c r="AA207" s="25"/>
      <c r="AB207" s="26"/>
      <c r="AF207" s="84" t="s">
        <v>57</v>
      </c>
      <c r="AG207" s="59"/>
      <c r="AH207" s="59"/>
      <c r="AI207" s="59"/>
      <c r="AJ207" s="59"/>
      <c r="AK207" s="60"/>
    </row>
    <row r="208" spans="2:37" x14ac:dyDescent="0.55000000000000004">
      <c r="B208" s="39"/>
      <c r="C208" s="39"/>
      <c r="F208" s="33"/>
      <c r="Q208" s="39"/>
      <c r="R208" s="74"/>
      <c r="V208" s="27" t="s">
        <v>47</v>
      </c>
      <c r="W208" s="25">
        <v>0</v>
      </c>
      <c r="X208" s="25">
        <v>0.5</v>
      </c>
      <c r="Y208" s="25">
        <v>1.5</v>
      </c>
      <c r="Z208" s="25">
        <v>2.5</v>
      </c>
      <c r="AA208" s="25">
        <v>5</v>
      </c>
      <c r="AB208" s="26">
        <v>7.5</v>
      </c>
      <c r="AE208" s="61" t="s">
        <v>77</v>
      </c>
      <c r="AF208" s="62" t="s">
        <v>78</v>
      </c>
      <c r="AG208" s="62" t="s">
        <v>79</v>
      </c>
      <c r="AH208" s="62" t="s">
        <v>80</v>
      </c>
      <c r="AI208" s="62" t="s">
        <v>81</v>
      </c>
      <c r="AJ208" s="62" t="s">
        <v>82</v>
      </c>
      <c r="AK208" s="63" t="s">
        <v>83</v>
      </c>
    </row>
    <row r="209" spans="4:41" x14ac:dyDescent="0.55000000000000004">
      <c r="Q209" s="39"/>
      <c r="R209" s="74"/>
      <c r="V209" s="27">
        <v>0.05</v>
      </c>
      <c r="W209" s="85">
        <v>182.01759176641301</v>
      </c>
      <c r="X209" s="85">
        <v>62.803170175909656</v>
      </c>
      <c r="Y209" s="85">
        <v>31.432539094835192</v>
      </c>
      <c r="Z209" s="85">
        <v>19.711846219325739</v>
      </c>
      <c r="AA209" s="85">
        <v>11.416507013301368</v>
      </c>
      <c r="AB209" s="86">
        <v>4.5778466391711419</v>
      </c>
      <c r="AE209" s="27">
        <f>1/V209</f>
        <v>20</v>
      </c>
      <c r="AF209" s="64">
        <f>1/W209</f>
        <v>5.493974457608037E-3</v>
      </c>
      <c r="AG209" s="64">
        <f t="shared" ref="AG209:AK214" si="39">1/X209</f>
        <v>1.5922763089809513E-2</v>
      </c>
      <c r="AH209" s="64">
        <f t="shared" si="39"/>
        <v>3.1814165473011823E-2</v>
      </c>
      <c r="AI209" s="64">
        <f t="shared" si="39"/>
        <v>5.0730915251336911E-2</v>
      </c>
      <c r="AJ209" s="64">
        <f t="shared" si="39"/>
        <v>8.7592465789658819E-2</v>
      </c>
      <c r="AK209" s="64">
        <f t="shared" si="39"/>
        <v>0.21844331600000005</v>
      </c>
    </row>
    <row r="210" spans="4:41" x14ac:dyDescent="0.55000000000000004">
      <c r="Q210" s="39"/>
      <c r="R210" s="74"/>
      <c r="V210" s="27">
        <v>0.1</v>
      </c>
      <c r="W210" s="85">
        <v>322.32859125700816</v>
      </c>
      <c r="X210" s="85">
        <v>120.79257398453298</v>
      </c>
      <c r="Y210" s="85">
        <v>61.379285859413081</v>
      </c>
      <c r="Z210" s="85">
        <v>39.363457614451868</v>
      </c>
      <c r="AA210" s="85">
        <v>22.698489585890254</v>
      </c>
      <c r="AB210" s="86">
        <v>10.259998388668661</v>
      </c>
      <c r="AE210" s="27">
        <f t="shared" ref="AE210:AF214" si="40">1/V210</f>
        <v>10</v>
      </c>
      <c r="AF210" s="64">
        <f>1/W210</f>
        <v>3.1024241321572733E-3</v>
      </c>
      <c r="AG210" s="64">
        <f t="shared" si="39"/>
        <v>8.2786546143808985E-3</v>
      </c>
      <c r="AH210" s="64">
        <f t="shared" si="39"/>
        <v>1.6292141330716391E-2</v>
      </c>
      <c r="AI210" s="64">
        <f t="shared" si="39"/>
        <v>2.5404272403978578E-2</v>
      </c>
      <c r="AJ210" s="64">
        <f t="shared" si="39"/>
        <v>4.4055794823529407E-2</v>
      </c>
      <c r="AK210" s="64">
        <f t="shared" si="39"/>
        <v>9.7465902246575323E-2</v>
      </c>
    </row>
    <row r="211" spans="4:41" x14ac:dyDescent="0.55000000000000004">
      <c r="D211" s="39"/>
      <c r="E211" s="39"/>
      <c r="F211" s="39"/>
      <c r="G211" s="39"/>
      <c r="H211" s="39"/>
      <c r="I211" s="39"/>
      <c r="J211" s="39"/>
      <c r="K211" s="39"/>
      <c r="Q211" s="39"/>
      <c r="R211" s="74"/>
      <c r="V211" s="27">
        <v>0.2</v>
      </c>
      <c r="W211" s="85">
        <v>453.85459261652318</v>
      </c>
      <c r="X211" s="85">
        <v>198.46370660038227</v>
      </c>
      <c r="Y211" s="85">
        <v>112.05183171734366</v>
      </c>
      <c r="Z211" s="85">
        <v>72.191436803244926</v>
      </c>
      <c r="AA211" s="85">
        <v>43.198408088494354</v>
      </c>
      <c r="AB211" s="86">
        <v>18.89365652394757</v>
      </c>
      <c r="AE211" s="27">
        <f t="shared" si="40"/>
        <v>5</v>
      </c>
      <c r="AF211" s="64">
        <f t="shared" si="40"/>
        <v>2.2033488616582829E-3</v>
      </c>
      <c r="AG211" s="64">
        <f t="shared" si="39"/>
        <v>5.0387046434316358E-3</v>
      </c>
      <c r="AH211" s="64">
        <f t="shared" si="39"/>
        <v>8.9244413471307633E-3</v>
      </c>
      <c r="AI211" s="64">
        <f t="shared" si="39"/>
        <v>1.3852058419691282E-2</v>
      </c>
      <c r="AJ211" s="64">
        <f t="shared" si="39"/>
        <v>2.3149001184290034E-2</v>
      </c>
      <c r="AK211" s="64">
        <f t="shared" si="39"/>
        <v>5.2927817266737509E-2</v>
      </c>
    </row>
    <row r="212" spans="4:41" x14ac:dyDescent="0.55000000000000004">
      <c r="D212" s="5"/>
      <c r="E212" s="5"/>
      <c r="Q212" s="39"/>
      <c r="R212" s="74"/>
      <c r="V212" s="27">
        <v>0.3</v>
      </c>
      <c r="W212" s="85">
        <v>573.61296813334002</v>
      </c>
      <c r="X212" s="85">
        <v>282.315601454937</v>
      </c>
      <c r="Y212" s="85">
        <v>165.99713635678691</v>
      </c>
      <c r="Z212" s="85">
        <v>110.13435648032241</v>
      </c>
      <c r="AA212" s="85">
        <v>67.623629301440403</v>
      </c>
      <c r="AB212" s="86">
        <v>30.70470163575645</v>
      </c>
      <c r="AE212" s="27">
        <f t="shared" si="40"/>
        <v>3.3333333333333335</v>
      </c>
      <c r="AF212" s="64">
        <f t="shared" si="40"/>
        <v>1.743335760441775E-3</v>
      </c>
      <c r="AG212" s="64">
        <f t="shared" si="39"/>
        <v>3.5421350957808091E-3</v>
      </c>
      <c r="AH212" s="64">
        <f t="shared" si="39"/>
        <v>6.0242003081947401E-3</v>
      </c>
      <c r="AI212" s="64">
        <f t="shared" si="39"/>
        <v>9.0798187954970154E-3</v>
      </c>
      <c r="AJ212" s="64">
        <f t="shared" si="39"/>
        <v>1.4787730418052255E-2</v>
      </c>
      <c r="AK212" s="64">
        <f t="shared" si="39"/>
        <v>3.2568302140264835E-2</v>
      </c>
    </row>
    <row r="213" spans="4:41" x14ac:dyDescent="0.55000000000000004">
      <c r="Q213" s="39"/>
      <c r="R213" s="74"/>
      <c r="V213" s="27">
        <v>0.5</v>
      </c>
      <c r="W213" s="85">
        <v>653.27176628829875</v>
      </c>
      <c r="X213" s="85">
        <v>396.35518237086814</v>
      </c>
      <c r="Y213" s="85">
        <v>256.07329637863575</v>
      </c>
      <c r="Z213" s="85">
        <v>168.55209681658752</v>
      </c>
      <c r="AA213" s="85">
        <v>109.25091239206132</v>
      </c>
      <c r="AB213" s="86">
        <v>47.324493546168348</v>
      </c>
      <c r="AE213" s="27">
        <f t="shared" si="40"/>
        <v>2</v>
      </c>
      <c r="AF213" s="64">
        <f t="shared" si="40"/>
        <v>1.5307564961542894E-3</v>
      </c>
      <c r="AG213" s="64">
        <f t="shared" si="39"/>
        <v>2.5229895923608828E-3</v>
      </c>
      <c r="AH213" s="64">
        <f t="shared" si="39"/>
        <v>3.9051319061452526E-3</v>
      </c>
      <c r="AI213" s="64">
        <f t="shared" si="39"/>
        <v>5.9328837723577237E-3</v>
      </c>
      <c r="AJ213" s="64">
        <f t="shared" si="39"/>
        <v>9.1532416352860108E-3</v>
      </c>
      <c r="AK213" s="64">
        <f t="shared" si="39"/>
        <v>2.1130706851081885E-2</v>
      </c>
    </row>
    <row r="214" spans="4:41" x14ac:dyDescent="0.55000000000000004">
      <c r="Q214" s="39"/>
      <c r="R214" s="74"/>
      <c r="V214" s="27">
        <v>1</v>
      </c>
      <c r="W214" s="85">
        <v>710.8010429676192</v>
      </c>
      <c r="X214" s="85">
        <v>543.08219455246001</v>
      </c>
      <c r="Y214" s="85">
        <v>391.56149427831514</v>
      </c>
      <c r="Z214" s="85">
        <v>290.4523222905691</v>
      </c>
      <c r="AA214" s="85">
        <v>195.56239590143392</v>
      </c>
      <c r="AB214" s="86">
        <v>94.925063369918306</v>
      </c>
      <c r="AE214" s="27">
        <f t="shared" si="40"/>
        <v>1</v>
      </c>
      <c r="AF214" s="64">
        <f t="shared" si="40"/>
        <v>1.4068634393457908E-3</v>
      </c>
      <c r="AG214" s="64">
        <f t="shared" si="39"/>
        <v>1.8413419000489863E-3</v>
      </c>
      <c r="AH214" s="64">
        <f t="shared" si="39"/>
        <v>2.5538772698860354E-3</v>
      </c>
      <c r="AI214" s="64">
        <f t="shared" si="39"/>
        <v>3.4429058515138946E-3</v>
      </c>
      <c r="AJ214" s="64">
        <f t="shared" si="39"/>
        <v>5.1134574997946615E-3</v>
      </c>
      <c r="AK214" s="64">
        <f t="shared" si="39"/>
        <v>1.0534625571995134E-2</v>
      </c>
    </row>
    <row r="215" spans="4:41" ht="14.7" x14ac:dyDescent="0.55000000000000004">
      <c r="Q215" s="39"/>
      <c r="R215" s="74"/>
      <c r="V215" s="30" t="s">
        <v>48</v>
      </c>
      <c r="W215" s="31">
        <v>0.163661</v>
      </c>
      <c r="X215" s="31">
        <v>0.67838699999999996</v>
      </c>
      <c r="Y215" s="31">
        <v>1.40324</v>
      </c>
      <c r="Z215" s="31">
        <v>2.5973799999999998</v>
      </c>
      <c r="AA215" s="31">
        <v>4.6318299999999999</v>
      </c>
      <c r="AB215" s="46">
        <v>25.977</v>
      </c>
      <c r="AE215" s="30" t="s">
        <v>48</v>
      </c>
      <c r="AF215" s="31">
        <v>0.16841300000000001</v>
      </c>
      <c r="AG215" s="31">
        <v>0.22613800000000001</v>
      </c>
      <c r="AH215" s="31">
        <v>0.24736900000000001</v>
      </c>
      <c r="AI215" s="31">
        <v>0.33796399999999999</v>
      </c>
      <c r="AJ215" s="31">
        <v>0.45193100000000003</v>
      </c>
      <c r="AK215" s="32">
        <v>0.664605</v>
      </c>
    </row>
    <row r="216" spans="4:41" ht="14.7" x14ac:dyDescent="0.55000000000000004">
      <c r="Q216" s="39"/>
      <c r="R216" s="74"/>
      <c r="V216" s="30" t="s">
        <v>49</v>
      </c>
      <c r="W216" s="34">
        <v>848.49699999999996</v>
      </c>
      <c r="X216" s="34">
        <v>916.29</v>
      </c>
      <c r="Y216" s="34">
        <v>946.42600000000004</v>
      </c>
      <c r="Z216" s="34">
        <v>1045.08</v>
      </c>
      <c r="AA216" s="34">
        <v>1103.77</v>
      </c>
      <c r="AB216" s="48">
        <v>2557.25</v>
      </c>
      <c r="AC216" s="36" t="s">
        <v>50</v>
      </c>
      <c r="AD216" s="36" t="s">
        <v>51</v>
      </c>
      <c r="AE216" s="30" t="s">
        <v>49</v>
      </c>
      <c r="AF216" s="34">
        <v>899.50300000000004</v>
      </c>
      <c r="AG216" s="34">
        <v>915.96100000000001</v>
      </c>
      <c r="AH216" s="34">
        <v>830.93700000000001</v>
      </c>
      <c r="AI216" s="34">
        <v>717.76800000000003</v>
      </c>
      <c r="AJ216" s="34">
        <v>512.21299999999997</v>
      </c>
      <c r="AK216" s="35">
        <v>390.79500000000002</v>
      </c>
    </row>
    <row r="217" spans="4:41" x14ac:dyDescent="0.55000000000000004">
      <c r="Q217" s="39"/>
      <c r="R217" s="74"/>
      <c r="V217" s="37" t="s">
        <v>52</v>
      </c>
      <c r="W217" s="38"/>
      <c r="X217" s="38">
        <f>$V$99*X208/(X215-$V$99)</f>
        <v>0.15897875763027319</v>
      </c>
      <c r="Y217" s="38">
        <f>$V$99*Y208/(Y215-$V$99)</f>
        <v>0.19804425534798509</v>
      </c>
      <c r="Z217" s="38">
        <f>$V$99*Z208/(Z215-$V$99)</f>
        <v>0.16811821742773098</v>
      </c>
      <c r="AA217" s="38">
        <f>$V$99*AA208/(AA215-$V$99)</f>
        <v>0.18314101369039534</v>
      </c>
      <c r="AB217" s="50">
        <f>$V$99*AB208/(AB215-$V$99)</f>
        <v>4.7551287340239098E-2</v>
      </c>
      <c r="AC217" s="2">
        <f>AVERAGE(X217:AB217)</f>
        <v>0.15116670628732473</v>
      </c>
      <c r="AD217" s="2">
        <f>_xlfn.STDEV.P(X217:AB217)</f>
        <v>5.3487190727404842E-2</v>
      </c>
      <c r="AE217" s="37" t="s">
        <v>52</v>
      </c>
      <c r="AF217" s="38"/>
      <c r="AG217" s="38" t="e">
        <f>$V$68*#REF!/(AG215-$V$68)</f>
        <v>#REF!</v>
      </c>
      <c r="AH217" s="38" t="e">
        <f>$V$68*#REF!/(AH215-$V$68)</f>
        <v>#REF!</v>
      </c>
      <c r="AI217" s="38" t="e">
        <f>$V$68*#REF!/(AI215-$V$68)</f>
        <v>#REF!</v>
      </c>
      <c r="AJ217" s="38" t="e">
        <f>$V$68*#REF!/(AJ215-$V$68)</f>
        <v>#REF!</v>
      </c>
      <c r="AK217" s="38" t="e">
        <f>$V$68*#REF!/(AK215-$V$68)</f>
        <v>#REF!</v>
      </c>
    </row>
    <row r="218" spans="4:41" x14ac:dyDescent="0.55000000000000004">
      <c r="Q218" s="39"/>
      <c r="R218" s="74"/>
      <c r="V218" s="30" t="s">
        <v>53</v>
      </c>
      <c r="W218" s="39">
        <v>1.634E-2</v>
      </c>
      <c r="X218" s="39">
        <v>4.1689999999999998E-2</v>
      </c>
      <c r="Y218" s="39">
        <v>0.12790000000000001</v>
      </c>
      <c r="Z218" s="39">
        <v>0.1565</v>
      </c>
      <c r="AA218" s="39">
        <v>0.64029999999999998</v>
      </c>
      <c r="AB218" s="54">
        <v>22.73</v>
      </c>
      <c r="AE218" s="30" t="s">
        <v>53</v>
      </c>
      <c r="AF218" s="31">
        <v>2.0559999999999998E-2</v>
      </c>
      <c r="AG218" s="31">
        <v>2.5819999999999999E-2</v>
      </c>
      <c r="AH218" s="31">
        <v>3.058E-2</v>
      </c>
      <c r="AI218" s="31">
        <v>3.8010000000000002E-2</v>
      </c>
      <c r="AJ218" s="31">
        <v>4.8840000000000001E-2</v>
      </c>
      <c r="AK218" s="32">
        <v>4.2939999999999999E-2</v>
      </c>
    </row>
    <row r="219" spans="4:41" ht="24.9" thickBot="1" x14ac:dyDescent="0.6">
      <c r="Q219" s="39"/>
      <c r="R219" s="74"/>
      <c r="V219" s="55" t="s">
        <v>54</v>
      </c>
      <c r="W219" s="56">
        <v>28.39</v>
      </c>
      <c r="X219" s="56">
        <v>30.8</v>
      </c>
      <c r="Y219" s="56">
        <v>58.28</v>
      </c>
      <c r="Z219" s="56">
        <v>48.97</v>
      </c>
      <c r="AA219" s="56">
        <v>130.5</v>
      </c>
      <c r="AB219" s="57">
        <v>2167</v>
      </c>
      <c r="AE219" s="30" t="s">
        <v>54</v>
      </c>
      <c r="AF219" s="34">
        <v>37.18</v>
      </c>
      <c r="AG219" s="34">
        <v>39.44</v>
      </c>
      <c r="AH219" s="34">
        <v>40</v>
      </c>
      <c r="AI219" s="34">
        <v>35.08</v>
      </c>
      <c r="AJ219" s="34">
        <v>26.55</v>
      </c>
      <c r="AK219" s="35">
        <v>13.72</v>
      </c>
    </row>
    <row r="220" spans="4:41" x14ac:dyDescent="0.55000000000000004">
      <c r="Q220" s="39"/>
      <c r="R220" s="74"/>
    </row>
    <row r="221" spans="4:41" x14ac:dyDescent="0.55000000000000004">
      <c r="Q221" s="39"/>
      <c r="R221" s="74"/>
    </row>
    <row r="222" spans="4:41" x14ac:dyDescent="0.55000000000000004">
      <c r="Q222" s="39"/>
      <c r="R222" s="74"/>
      <c r="AK222" s="65" t="s">
        <v>86</v>
      </c>
      <c r="AL222" s="65" t="s">
        <v>87</v>
      </c>
      <c r="AM222" s="65" t="s">
        <v>88</v>
      </c>
      <c r="AN222" s="65" t="s">
        <v>89</v>
      </c>
      <c r="AO222" s="65" t="s">
        <v>90</v>
      </c>
    </row>
    <row r="223" spans="4:41" x14ac:dyDescent="0.55000000000000004">
      <c r="Q223" s="39"/>
      <c r="R223" s="74"/>
      <c r="AD223" s="65" t="s">
        <v>122</v>
      </c>
      <c r="AE223" s="65" t="s">
        <v>92</v>
      </c>
      <c r="AF223" s="65" t="s">
        <v>93</v>
      </c>
      <c r="AK223" s="4">
        <v>0</v>
      </c>
      <c r="AL223" s="4">
        <v>2.1299999999999999E-3</v>
      </c>
      <c r="AM223" s="4">
        <v>1.8600000000000001E-3</v>
      </c>
      <c r="AN223" s="2">
        <f>AL223/AM223</f>
        <v>1.1451612903225805</v>
      </c>
      <c r="AO223" s="2">
        <f>1/AN223</f>
        <v>0.87323943661971837</v>
      </c>
    </row>
    <row r="224" spans="4:41" x14ac:dyDescent="0.55000000000000004">
      <c r="AD224" s="4">
        <v>0</v>
      </c>
      <c r="AE224" s="65" t="s">
        <v>94</v>
      </c>
      <c r="AF224" s="65" t="s">
        <v>95</v>
      </c>
      <c r="AK224" s="4">
        <v>0</v>
      </c>
      <c r="AL224" s="4">
        <v>1.97E-3</v>
      </c>
      <c r="AM224" s="4">
        <v>9.2000000000000003E-4</v>
      </c>
      <c r="AN224" s="2">
        <f t="shared" ref="AN224:AN228" si="41">AL224/AM224</f>
        <v>2.1413043478260869</v>
      </c>
      <c r="AO224" s="2">
        <f t="shared" ref="AO224:AO228" si="42">1/AN224</f>
        <v>0.46700507614213199</v>
      </c>
    </row>
    <row r="225" spans="22:41" x14ac:dyDescent="0.55000000000000004">
      <c r="AD225" s="4">
        <v>0.5</v>
      </c>
      <c r="AE225" s="65" t="s">
        <v>96</v>
      </c>
      <c r="AF225" s="66" t="s">
        <v>97</v>
      </c>
      <c r="AK225" s="4">
        <v>0</v>
      </c>
      <c r="AL225" s="4">
        <v>1.2600000000000001E-3</v>
      </c>
      <c r="AM225" s="4">
        <v>5.2999999999999998E-4</v>
      </c>
      <c r="AN225" s="2">
        <f t="shared" si="41"/>
        <v>2.3773584905660381</v>
      </c>
      <c r="AO225" s="2">
        <f t="shared" si="42"/>
        <v>0.42063492063492058</v>
      </c>
    </row>
    <row r="226" spans="22:41" x14ac:dyDescent="0.55000000000000004">
      <c r="AD226" s="4">
        <v>1.5</v>
      </c>
      <c r="AE226" s="65" t="s">
        <v>98</v>
      </c>
      <c r="AF226" s="65" t="s">
        <v>99</v>
      </c>
      <c r="AK226" s="4">
        <v>0</v>
      </c>
      <c r="AL226" s="4">
        <v>1.1900000000000001E-3</v>
      </c>
      <c r="AM226" s="4">
        <v>3.1E-4</v>
      </c>
      <c r="AN226" s="2">
        <f t="shared" si="41"/>
        <v>3.838709677419355</v>
      </c>
      <c r="AO226" s="2">
        <f t="shared" si="42"/>
        <v>0.26050420168067223</v>
      </c>
    </row>
    <row r="227" spans="22:41" x14ac:dyDescent="0.55000000000000004">
      <c r="AD227" s="4">
        <v>2.5</v>
      </c>
      <c r="AE227" s="65" t="s">
        <v>100</v>
      </c>
      <c r="AF227" s="66" t="s">
        <v>101</v>
      </c>
      <c r="AK227" s="4">
        <v>0</v>
      </c>
      <c r="AL227" s="4">
        <v>9.8999999999999999E-4</v>
      </c>
      <c r="AM227" s="4">
        <v>2.7999999999999998E-4</v>
      </c>
      <c r="AN227" s="2">
        <f t="shared" si="41"/>
        <v>3.535714285714286</v>
      </c>
      <c r="AO227" s="2">
        <f t="shared" si="42"/>
        <v>0.28282828282828282</v>
      </c>
    </row>
    <row r="228" spans="22:41" x14ac:dyDescent="0.55000000000000004">
      <c r="AD228" s="4">
        <v>5</v>
      </c>
      <c r="AE228" s="65" t="s">
        <v>104</v>
      </c>
      <c r="AF228" s="65" t="s">
        <v>105</v>
      </c>
      <c r="AK228" s="4">
        <v>0</v>
      </c>
      <c r="AL228" s="4">
        <v>1.0499999999999999E-3</v>
      </c>
      <c r="AM228" s="4">
        <v>2.0000000000000001E-4</v>
      </c>
      <c r="AN228" s="2">
        <f t="shared" si="41"/>
        <v>5.2499999999999991</v>
      </c>
      <c r="AO228" s="2">
        <f t="shared" si="42"/>
        <v>0.19047619047619052</v>
      </c>
    </row>
    <row r="229" spans="22:41" x14ac:dyDescent="0.55000000000000004">
      <c r="AD229" s="4">
        <v>7.5</v>
      </c>
      <c r="AE229" s="65" t="s">
        <v>109</v>
      </c>
      <c r="AF229" s="65" t="s">
        <v>110</v>
      </c>
    </row>
    <row r="231" spans="22:41" x14ac:dyDescent="0.55000000000000004">
      <c r="AE231" s="24" t="s">
        <v>60</v>
      </c>
    </row>
    <row r="232" spans="22:41" x14ac:dyDescent="0.55000000000000004">
      <c r="AF232" s="84" t="s">
        <v>57</v>
      </c>
      <c r="AG232" s="59"/>
      <c r="AH232" s="59"/>
      <c r="AI232" s="59"/>
      <c r="AJ232" s="59"/>
      <c r="AK232" s="60"/>
    </row>
    <row r="233" spans="22:41" x14ac:dyDescent="0.55000000000000004">
      <c r="AE233" s="61" t="s">
        <v>77</v>
      </c>
      <c r="AF233" s="62" t="s">
        <v>78</v>
      </c>
      <c r="AG233" s="62" t="s">
        <v>79</v>
      </c>
      <c r="AH233" s="62" t="s">
        <v>80</v>
      </c>
      <c r="AI233" s="62" t="s">
        <v>81</v>
      </c>
      <c r="AJ233" s="62" t="s">
        <v>82</v>
      </c>
      <c r="AK233" s="63" t="s">
        <v>83</v>
      </c>
    </row>
    <row r="234" spans="22:41" x14ac:dyDescent="0.55000000000000004">
      <c r="AE234" s="27">
        <f>AE209</f>
        <v>20</v>
      </c>
      <c r="AF234" s="64">
        <f>AF209*W248/100</f>
        <v>2.250900502774006E-4</v>
      </c>
      <c r="AG234" s="64">
        <f t="shared" ref="AG234:AK239" si="43">AG209*X248/100</f>
        <v>6.9889313820300852E-4</v>
      </c>
      <c r="AH234" s="64">
        <f t="shared" si="43"/>
        <v>1.320542225704206E-3</v>
      </c>
      <c r="AI234" s="64">
        <f t="shared" si="43"/>
        <v>1.5814892790824645E-3</v>
      </c>
      <c r="AJ234" s="64">
        <f t="shared" si="43"/>
        <v>1.1340879063353564E-2</v>
      </c>
      <c r="AK234" s="64">
        <f t="shared" si="43"/>
        <v>3.8922007473994012E-2</v>
      </c>
    </row>
    <row r="235" spans="22:41" x14ac:dyDescent="0.55000000000000004">
      <c r="AE235" s="27">
        <f t="shared" ref="AE235:AE239" si="44">AE210</f>
        <v>10</v>
      </c>
      <c r="AF235" s="64">
        <f t="shared" ref="AF235:AG239" si="45">AF210*W249/100</f>
        <v>8.671254713504115E-5</v>
      </c>
      <c r="AG235" s="64">
        <f t="shared" si="43"/>
        <v>2.7351254168109967E-4</v>
      </c>
      <c r="AH235" s="64">
        <f t="shared" si="43"/>
        <v>8.1479493558878915E-4</v>
      </c>
      <c r="AI235" s="64">
        <f t="shared" si="43"/>
        <v>1.3989302239288777E-3</v>
      </c>
      <c r="AJ235" s="64">
        <f t="shared" si="43"/>
        <v>2.821559852820928E-3</v>
      </c>
      <c r="AK235" s="64">
        <f t="shared" si="43"/>
        <v>7.3560673332936843E-3</v>
      </c>
    </row>
    <row r="236" spans="22:41" x14ac:dyDescent="0.55000000000000004">
      <c r="AE236" s="27">
        <f t="shared" si="44"/>
        <v>5</v>
      </c>
      <c r="AF236" s="64">
        <f t="shared" si="45"/>
        <v>6.227439957558652E-5</v>
      </c>
      <c r="AG236" s="64">
        <f>AG211*X250/100</f>
        <v>2.119464503607421E-4</v>
      </c>
      <c r="AH236" s="64">
        <f t="shared" si="43"/>
        <v>3.9181842222304163E-4</v>
      </c>
      <c r="AI236" s="64">
        <f t="shared" si="43"/>
        <v>5.6805290686651416E-4</v>
      </c>
      <c r="AJ236" s="64">
        <f t="shared" si="43"/>
        <v>1.3716489564722062E-3</v>
      </c>
      <c r="AK236" s="64">
        <f t="shared" si="43"/>
        <v>4.5380036462521946E-3</v>
      </c>
    </row>
    <row r="237" spans="22:41" x14ac:dyDescent="0.55000000000000004">
      <c r="W237" s="12" t="s">
        <v>44</v>
      </c>
      <c r="AE237" s="27">
        <f t="shared" si="44"/>
        <v>3.3333333333333335</v>
      </c>
      <c r="AF237" s="64">
        <f t="shared" si="45"/>
        <v>6.338872390157136E-5</v>
      </c>
      <c r="AG237" s="64">
        <f t="shared" si="45"/>
        <v>6.1401762375718426E-5</v>
      </c>
      <c r="AH237" s="64">
        <f t="shared" si="43"/>
        <v>3.3092297250612054E-4</v>
      </c>
      <c r="AI237" s="64">
        <f t="shared" si="43"/>
        <v>4.5786836342127468E-4</v>
      </c>
      <c r="AJ237" s="64">
        <f t="shared" si="43"/>
        <v>8.7806429991782692E-4</v>
      </c>
      <c r="AK237" s="64">
        <f t="shared" si="43"/>
        <v>2.4666912906408513E-3</v>
      </c>
    </row>
    <row r="238" spans="22:41" ht="14.7" thickBot="1" x14ac:dyDescent="0.6">
      <c r="V238" s="65" t="s">
        <v>62</v>
      </c>
      <c r="W238" s="15" t="s">
        <v>10</v>
      </c>
      <c r="X238" s="15" t="s">
        <v>38</v>
      </c>
      <c r="Y238" s="15" t="s">
        <v>39</v>
      </c>
      <c r="Z238" s="15" t="s">
        <v>40</v>
      </c>
      <c r="AA238" s="15" t="s">
        <v>42</v>
      </c>
      <c r="AB238" s="18" t="s">
        <v>43</v>
      </c>
      <c r="AE238" s="27">
        <f t="shared" si="44"/>
        <v>2</v>
      </c>
      <c r="AF238" s="64">
        <f t="shared" si="45"/>
        <v>5.0252963370545832E-5</v>
      </c>
      <c r="AG238" s="64">
        <f t="shared" si="45"/>
        <v>1.0263539748507591E-4</v>
      </c>
      <c r="AH238" s="64">
        <f t="shared" si="43"/>
        <v>1.0269335999677977E-4</v>
      </c>
      <c r="AI238" s="64">
        <f t="shared" si="43"/>
        <v>2.9811627300787907E-4</v>
      </c>
      <c r="AJ238" s="64">
        <f t="shared" si="43"/>
        <v>4.3632015931778577E-4</v>
      </c>
      <c r="AK238" s="64">
        <f t="shared" si="43"/>
        <v>9.1864791155265647E-4</v>
      </c>
    </row>
    <row r="239" spans="22:41" ht="14.7" thickBot="1" x14ac:dyDescent="0.6">
      <c r="V239" s="13">
        <v>0.05</v>
      </c>
      <c r="W239" s="16">
        <v>7.4573242373447295</v>
      </c>
      <c r="X239" s="16">
        <v>2.7566010023367236</v>
      </c>
      <c r="Y239" s="16">
        <v>1.3047016798551465</v>
      </c>
      <c r="Z239" s="16">
        <v>0.61449854220724587</v>
      </c>
      <c r="AA239" s="16">
        <v>1.4781319854003268</v>
      </c>
      <c r="AB239" s="19">
        <v>0.81567604982071185</v>
      </c>
      <c r="AE239" s="27">
        <f t="shared" si="44"/>
        <v>1</v>
      </c>
      <c r="AF239" s="64">
        <f t="shared" si="45"/>
        <v>4.547984704456657E-5</v>
      </c>
      <c r="AG239" s="64">
        <f t="shared" si="45"/>
        <v>6.3076433211665654E-5</v>
      </c>
      <c r="AH239" s="64">
        <f t="shared" si="43"/>
        <v>9.1048206309203323E-5</v>
      </c>
      <c r="AI239" s="64">
        <f t="shared" si="43"/>
        <v>1.7500171319170577E-4</v>
      </c>
      <c r="AJ239" s="64">
        <f t="shared" si="43"/>
        <v>1.7990712683063821E-4</v>
      </c>
      <c r="AK239" s="64">
        <f t="shared" si="43"/>
        <v>1.1580166756345123E-3</v>
      </c>
    </row>
    <row r="240" spans="22:41" ht="15" thickBot="1" x14ac:dyDescent="0.6">
      <c r="V240" s="13">
        <v>0.1</v>
      </c>
      <c r="W240" s="16">
        <v>9.0090625819461128</v>
      </c>
      <c r="X240" s="16">
        <v>3.9907793555393529</v>
      </c>
      <c r="Y240" s="16">
        <v>3.0696720739843517</v>
      </c>
      <c r="Z240" s="16">
        <v>2.1676169149633271</v>
      </c>
      <c r="AA240" s="16">
        <v>1.4537281007359446</v>
      </c>
      <c r="AB240" s="19">
        <v>0.77435531038941663</v>
      </c>
      <c r="AE240" s="30" t="s">
        <v>48</v>
      </c>
      <c r="AF240" s="31">
        <v>0.16841300000000001</v>
      </c>
      <c r="AG240" s="31">
        <v>0.22613800000000001</v>
      </c>
      <c r="AH240" s="31">
        <v>0.24736900000000001</v>
      </c>
      <c r="AI240" s="31">
        <v>0.33796399999999999</v>
      </c>
      <c r="AJ240" s="31">
        <v>0.45193100000000003</v>
      </c>
      <c r="AK240" s="32">
        <v>0.664605</v>
      </c>
    </row>
    <row r="241" spans="22:37" ht="15" thickBot="1" x14ac:dyDescent="0.6">
      <c r="V241" s="13">
        <v>0.2</v>
      </c>
      <c r="W241" s="16">
        <v>12.827529376598461</v>
      </c>
      <c r="X241" s="16">
        <v>8.3481134767881766</v>
      </c>
      <c r="Y241" s="16">
        <v>4.9195204722597721</v>
      </c>
      <c r="Z241" s="16">
        <v>2.9604665447164269</v>
      </c>
      <c r="AA241" s="16">
        <v>2.5596374938222222</v>
      </c>
      <c r="AB241" s="19">
        <v>1.6199323271657684</v>
      </c>
      <c r="AE241" s="30" t="s">
        <v>49</v>
      </c>
      <c r="AF241" s="34">
        <v>899.50300000000004</v>
      </c>
      <c r="AG241" s="34">
        <v>915.96100000000001</v>
      </c>
      <c r="AH241" s="34">
        <v>830.93700000000001</v>
      </c>
      <c r="AI241" s="34">
        <v>717.76800000000003</v>
      </c>
      <c r="AJ241" s="34">
        <v>512.21299999999997</v>
      </c>
      <c r="AK241" s="35">
        <v>390.79500000000002</v>
      </c>
    </row>
    <row r="242" spans="22:37" ht="14.7" thickBot="1" x14ac:dyDescent="0.6">
      <c r="V242" s="13">
        <v>0.3</v>
      </c>
      <c r="W242" s="16">
        <v>20.856908283778377</v>
      </c>
      <c r="X242" s="16">
        <v>4.8938493328902544</v>
      </c>
      <c r="Y242" s="16">
        <v>9.1185988148447166</v>
      </c>
      <c r="Z242" s="16">
        <v>5.5537493306704464</v>
      </c>
      <c r="AA242" s="16">
        <v>4.0153487412771476</v>
      </c>
      <c r="AB242" s="19">
        <v>2.3255440145591342</v>
      </c>
      <c r="AE242" s="37" t="s">
        <v>52</v>
      </c>
      <c r="AF242" s="38"/>
      <c r="AG242" s="38" t="e">
        <f>$V$68*#REF!/(AG240-$V$68)</f>
        <v>#REF!</v>
      </c>
      <c r="AH242" s="38" t="e">
        <f>$V$68*#REF!/(AH240-$V$68)</f>
        <v>#REF!</v>
      </c>
      <c r="AI242" s="38" t="e">
        <f>$V$68*#REF!/(AI240-$V$68)</f>
        <v>#REF!</v>
      </c>
      <c r="AJ242" s="38" t="e">
        <f>$V$68*#REF!/(AJ240-$V$68)</f>
        <v>#REF!</v>
      </c>
      <c r="AK242" s="38" t="e">
        <f>$V$68*#REF!/(AK240-$V$68)</f>
        <v>#REF!</v>
      </c>
    </row>
    <row r="243" spans="22:37" ht="14.7" thickBot="1" x14ac:dyDescent="0.6">
      <c r="V243" s="13">
        <v>0.5</v>
      </c>
      <c r="W243" s="16">
        <v>21.446155691498522</v>
      </c>
      <c r="X243" s="16">
        <v>16.123757232719104</v>
      </c>
      <c r="Y243" s="16">
        <v>6.7339664427701909</v>
      </c>
      <c r="Z243" s="16">
        <v>8.4694264776833315</v>
      </c>
      <c r="AA243" s="16">
        <v>5.2078135156789358</v>
      </c>
      <c r="AB243" s="19">
        <v>2.0574109265658023</v>
      </c>
      <c r="AE243" s="30" t="s">
        <v>53</v>
      </c>
      <c r="AF243" s="31">
        <v>2.0559999999999998E-2</v>
      </c>
      <c r="AG243" s="31">
        <v>2.5819999999999999E-2</v>
      </c>
      <c r="AH243" s="31">
        <v>3.058E-2</v>
      </c>
      <c r="AI243" s="31">
        <v>3.8010000000000002E-2</v>
      </c>
      <c r="AJ243" s="31">
        <v>4.8840000000000001E-2</v>
      </c>
      <c r="AK243" s="32">
        <v>4.2939999999999999E-2</v>
      </c>
    </row>
    <row r="244" spans="22:37" ht="14.7" thickBot="1" x14ac:dyDescent="0.6">
      <c r="V244" s="14">
        <v>1</v>
      </c>
      <c r="W244" s="17">
        <v>22.978152540745693</v>
      </c>
      <c r="X244" s="17">
        <v>18.603654091736974</v>
      </c>
      <c r="Y244" s="17">
        <v>13.959547756726334</v>
      </c>
      <c r="Z244" s="17">
        <v>14.763591045920858</v>
      </c>
      <c r="AA244" s="17">
        <v>6.88048522240687</v>
      </c>
      <c r="AB244" s="20">
        <v>10.434619205664825</v>
      </c>
      <c r="AE244" s="30" t="s">
        <v>54</v>
      </c>
      <c r="AF244" s="34">
        <v>37.18</v>
      </c>
      <c r="AG244" s="34">
        <v>39.44</v>
      </c>
      <c r="AH244" s="34">
        <v>40</v>
      </c>
      <c r="AI244" s="34">
        <v>35.08</v>
      </c>
      <c r="AJ244" s="34">
        <v>26.55</v>
      </c>
      <c r="AK244" s="35">
        <v>13.72</v>
      </c>
    </row>
    <row r="246" spans="22:37" x14ac:dyDescent="0.55000000000000004">
      <c r="W246" s="12" t="s">
        <v>111</v>
      </c>
    </row>
    <row r="247" spans="22:37" ht="14.7" thickBot="1" x14ac:dyDescent="0.6">
      <c r="V247" s="65" t="s">
        <v>62</v>
      </c>
      <c r="W247" s="15" t="s">
        <v>10</v>
      </c>
      <c r="X247" s="15" t="s">
        <v>38</v>
      </c>
      <c r="Y247" s="15" t="s">
        <v>39</v>
      </c>
      <c r="Z247" s="15" t="s">
        <v>40</v>
      </c>
      <c r="AA247" s="15" t="s">
        <v>42</v>
      </c>
      <c r="AB247" s="18" t="s">
        <v>43</v>
      </c>
    </row>
    <row r="248" spans="22:37" x14ac:dyDescent="0.55000000000000004">
      <c r="V248" s="13">
        <v>0.05</v>
      </c>
      <c r="W248" s="68">
        <f>W239/W209*100</f>
        <v>4.097034888207328</v>
      </c>
      <c r="X248" s="68">
        <f t="shared" ref="X248:AB248" si="46">X239/X209*100</f>
        <v>4.3892704693339093</v>
      </c>
      <c r="Y248" s="68">
        <f t="shared" si="46"/>
        <v>4.1507995135828128</v>
      </c>
      <c r="Z248" s="68">
        <f t="shared" si="46"/>
        <v>3.1174073466785868</v>
      </c>
      <c r="AA248" s="68">
        <f t="shared" si="46"/>
        <v>12.947322536377859</v>
      </c>
      <c r="AB248" s="68">
        <f t="shared" si="46"/>
        <v>17.817898110461755</v>
      </c>
    </row>
    <row r="249" spans="22:37" x14ac:dyDescent="0.55000000000000004">
      <c r="V249" s="13">
        <v>0.1</v>
      </c>
      <c r="W249" s="68">
        <f t="shared" ref="W249:AB253" si="47">W240/W210*100</f>
        <v>2.7949933162344731</v>
      </c>
      <c r="X249" s="68">
        <f t="shared" si="47"/>
        <v>3.3038283926711891</v>
      </c>
      <c r="Y249" s="68">
        <f t="shared" si="47"/>
        <v>5.0011531268306362</v>
      </c>
      <c r="Z249" s="68">
        <f t="shared" si="47"/>
        <v>5.5066730575200031</v>
      </c>
      <c r="AA249" s="68">
        <f t="shared" si="47"/>
        <v>6.4045146935221871</v>
      </c>
      <c r="AB249" s="68">
        <f t="shared" si="47"/>
        <v>7.5473238986531372</v>
      </c>
    </row>
    <row r="250" spans="22:37" x14ac:dyDescent="0.55000000000000004">
      <c r="V250" s="13">
        <v>0.2</v>
      </c>
      <c r="W250" s="68">
        <f t="shared" si="47"/>
        <v>2.82635222498164</v>
      </c>
      <c r="X250" s="68">
        <f t="shared" si="47"/>
        <v>4.2063678139386811</v>
      </c>
      <c r="Y250" s="68">
        <f t="shared" si="47"/>
        <v>4.3903971910691366</v>
      </c>
      <c r="Z250" s="68">
        <f t="shared" si="47"/>
        <v>4.1008555526953536</v>
      </c>
      <c r="AA250" s="68">
        <f t="shared" si="47"/>
        <v>5.9253051375843793</v>
      </c>
      <c r="AB250" s="68">
        <f t="shared" si="47"/>
        <v>8.5739482196710632</v>
      </c>
    </row>
    <row r="251" spans="22:37" x14ac:dyDescent="0.55000000000000004">
      <c r="V251" s="13">
        <v>0.3</v>
      </c>
      <c r="W251" s="68">
        <f t="shared" si="47"/>
        <v>3.6360594063365137</v>
      </c>
      <c r="X251" s="68">
        <f t="shared" si="47"/>
        <v>1.7334675475494068</v>
      </c>
      <c r="Y251" s="68">
        <f t="shared" si="47"/>
        <v>5.4932265790691739</v>
      </c>
      <c r="Z251" s="68">
        <f t="shared" si="47"/>
        <v>5.0427037558100487</v>
      </c>
      <c r="AA251" s="68">
        <f t="shared" si="47"/>
        <v>5.9377894720471911</v>
      </c>
      <c r="AB251" s="68">
        <f t="shared" si="47"/>
        <v>7.5739020106646331</v>
      </c>
    </row>
    <row r="252" spans="22:37" x14ac:dyDescent="0.55000000000000004">
      <c r="V252" s="13">
        <v>0.5</v>
      </c>
      <c r="W252" s="68">
        <f t="shared" si="47"/>
        <v>3.2828842142297652</v>
      </c>
      <c r="X252" s="68">
        <f t="shared" si="47"/>
        <v>4.0680071687903805</v>
      </c>
      <c r="Y252" s="68">
        <f t="shared" si="47"/>
        <v>2.629702721057332</v>
      </c>
      <c r="Z252" s="68">
        <f t="shared" si="47"/>
        <v>5.0248122910624273</v>
      </c>
      <c r="AA252" s="68">
        <f t="shared" si="47"/>
        <v>4.7668375500517648</v>
      </c>
      <c r="AB252" s="68">
        <f t="shared" si="47"/>
        <v>4.3474547161474728</v>
      </c>
    </row>
    <row r="253" spans="22:37" x14ac:dyDescent="0.55000000000000004">
      <c r="V253" s="14">
        <v>1</v>
      </c>
      <c r="W253" s="68">
        <f t="shared" si="47"/>
        <v>3.232712271328571</v>
      </c>
      <c r="X253" s="68">
        <f t="shared" si="47"/>
        <v>3.4255687773133059</v>
      </c>
      <c r="Y253" s="68">
        <f t="shared" si="47"/>
        <v>3.5650971713791981</v>
      </c>
      <c r="Z253" s="68">
        <f t="shared" si="47"/>
        <v>5.0829654001359064</v>
      </c>
      <c r="AA253" s="68">
        <f t="shared" si="47"/>
        <v>3.5183068762742749</v>
      </c>
      <c r="AB253" s="68">
        <f t="shared" si="47"/>
        <v>10.992480631802822</v>
      </c>
    </row>
    <row r="264" spans="27:28" x14ac:dyDescent="0.55000000000000004">
      <c r="AA264" s="4">
        <v>0.05</v>
      </c>
      <c r="AB264" s="4">
        <v>4.5778466391711419</v>
      </c>
    </row>
    <row r="265" spans="27:28" x14ac:dyDescent="0.55000000000000004">
      <c r="AA265" s="4">
        <v>0.1</v>
      </c>
      <c r="AB265" s="4">
        <v>10.259998388668661</v>
      </c>
    </row>
    <row r="266" spans="27:28" x14ac:dyDescent="0.55000000000000004">
      <c r="AA266" s="4">
        <v>0.2</v>
      </c>
      <c r="AB266" s="4">
        <v>18.89365652394757</v>
      </c>
    </row>
    <row r="267" spans="27:28" x14ac:dyDescent="0.55000000000000004">
      <c r="AA267" s="4">
        <v>0.3</v>
      </c>
      <c r="AB267" s="4">
        <v>30.70470163575645</v>
      </c>
    </row>
    <row r="268" spans="27:28" x14ac:dyDescent="0.55000000000000004">
      <c r="AA268" s="4">
        <v>0.5</v>
      </c>
      <c r="AB268" s="4">
        <v>47.324493546168348</v>
      </c>
    </row>
    <row r="269" spans="27:28" x14ac:dyDescent="0.55000000000000004">
      <c r="AA269" s="4">
        <v>1</v>
      </c>
      <c r="AB269" s="4">
        <v>94.925063369918306</v>
      </c>
    </row>
  </sheetData>
  <mergeCells count="5">
    <mergeCell ref="V118:AA118"/>
    <mergeCell ref="AE118:AJ118"/>
    <mergeCell ref="AE143:AJ143"/>
    <mergeCell ref="AF207:AK207"/>
    <mergeCell ref="AF232:AK232"/>
  </mergeCells>
  <pageMargins left="0.7" right="0.7" top="0.78740157499999996" bottom="0.78740157499999996" header="0.3" footer="0.3"/>
  <pageSetup paperSize="9" orientation="portrait" horizontalDpi="4294967293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2021-08-19T13:52:35Z</dcterms:created>
  <dcterms:modified xsi:type="dcterms:W3CDTF">2021-08-19T13:53:05Z</dcterms:modified>
</cp:coreProperties>
</file>