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93794fceae9192e0/kirrelL_paper_figures/Revision figures/Figures/Supplemental Data/"/>
    </mc:Choice>
  </mc:AlternateContent>
  <xr:revisionPtr revIDLastSave="5" documentId="8_{C30036BF-21D0-8542-8265-F196AF4E55D0}" xr6:coauthVersionLast="47" xr6:coauthVersionMax="47" xr10:uidLastSave="{35528166-AA7D-B949-878B-12D8A4BFEC55}"/>
  <bookViews>
    <workbookView xWindow="0" yWindow="500" windowWidth="35840" windowHeight="20560" xr2:uid="{40AB27E8-0068-4542-925D-09FC0AD96C16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5" i="1" l="1"/>
  <c r="D85" i="1"/>
  <c r="C85" i="1"/>
  <c r="B85" i="1"/>
  <c r="E83" i="1"/>
  <c r="D83" i="1"/>
  <c r="C83" i="1"/>
  <c r="B83" i="1"/>
  <c r="E82" i="1"/>
  <c r="D82" i="1"/>
  <c r="C82" i="1"/>
  <c r="B82" i="1"/>
  <c r="E81" i="1"/>
  <c r="D81" i="1"/>
  <c r="C81" i="1"/>
  <c r="B81" i="1"/>
  <c r="E80" i="1"/>
  <c r="D80" i="1"/>
  <c r="C80" i="1"/>
  <c r="B80" i="1"/>
  <c r="E76" i="1"/>
  <c r="D76" i="1"/>
  <c r="C76" i="1"/>
  <c r="B76" i="1"/>
  <c r="E56" i="1"/>
  <c r="D56" i="1"/>
  <c r="C56" i="1"/>
  <c r="B56" i="1"/>
  <c r="E39" i="1"/>
  <c r="D39" i="1"/>
  <c r="C39" i="1"/>
  <c r="B39" i="1"/>
  <c r="E37" i="1"/>
  <c r="D37" i="1"/>
  <c r="C37" i="1"/>
  <c r="B37" i="1"/>
  <c r="E30" i="1"/>
  <c r="D30" i="1"/>
  <c r="C30" i="1"/>
  <c r="B30" i="1"/>
  <c r="E28" i="1"/>
  <c r="D28" i="1"/>
  <c r="C28" i="1"/>
  <c r="B28" i="1"/>
  <c r="E6" i="1"/>
  <c r="D6" i="1"/>
  <c r="C6" i="1"/>
  <c r="B6" i="1"/>
</calcChain>
</file>

<file path=xl/sharedStrings.xml><?xml version="1.0" encoding="utf-8"?>
<sst xmlns="http://schemas.openxmlformats.org/spreadsheetml/2006/main" count="129" uniqueCount="106">
  <si>
    <t>Reporter construct</t>
  </si>
  <si>
    <t>Total embryos scored</t>
  </si>
  <si>
    <t>PMC only</t>
  </si>
  <si>
    <t>Ectopic only</t>
  </si>
  <si>
    <t>% Expressing</t>
  </si>
  <si>
    <t>% PMC only</t>
  </si>
  <si>
    <t>% PMC + ectopic</t>
  </si>
  <si>
    <t>PMC + ectopic</t>
  </si>
  <si>
    <t>% Ectopic only</t>
  </si>
  <si>
    <t>ABCDEFG</t>
  </si>
  <si>
    <t>ABC</t>
  </si>
  <si>
    <t>A</t>
  </si>
  <si>
    <t>B</t>
  </si>
  <si>
    <t>C</t>
  </si>
  <si>
    <t>DEFG</t>
  </si>
  <si>
    <t>D</t>
  </si>
  <si>
    <t>E</t>
  </si>
  <si>
    <t>F</t>
  </si>
  <si>
    <t>G</t>
  </si>
  <si>
    <t>H</t>
  </si>
  <si>
    <t>I</t>
  </si>
  <si>
    <t>No expression</t>
  </si>
  <si>
    <t>BC.ATAC</t>
  </si>
  <si>
    <t>C.ATAC</t>
  </si>
  <si>
    <t>C.Dnase</t>
  </si>
  <si>
    <t>C.ChIP</t>
  </si>
  <si>
    <t>C.ChIP.Allsites</t>
  </si>
  <si>
    <t>C.ChIP.AllAlx1sites</t>
  </si>
  <si>
    <t>C.ChIP.Alx1halfsite1</t>
  </si>
  <si>
    <t>C.ChIP.Alx1halfsite2</t>
  </si>
  <si>
    <t>C.ChIP.Alx1palindrome</t>
  </si>
  <si>
    <t>C.ChIP.AllEts1sites</t>
  </si>
  <si>
    <t>C.ChIP.Ets1site1</t>
  </si>
  <si>
    <t>C.ChIP.Ets1site2</t>
  </si>
  <si>
    <t>C.ChIP.Ets1site3</t>
  </si>
  <si>
    <t>C.ChIP.Foxsite1</t>
  </si>
  <si>
    <t>C.ChIP.AllMeissites</t>
  </si>
  <si>
    <t>G1</t>
  </si>
  <si>
    <t>G.ATAC</t>
  </si>
  <si>
    <t>G2</t>
  </si>
  <si>
    <t>G3</t>
  </si>
  <si>
    <t>G2.1</t>
  </si>
  <si>
    <t>G2.2</t>
  </si>
  <si>
    <t>G3.1</t>
  </si>
  <si>
    <t>G3.2</t>
  </si>
  <si>
    <r>
      <rPr>
        <i/>
        <sz val="12"/>
        <color theme="1"/>
        <rFont val="Calibri"/>
        <family val="2"/>
        <scheme val="minor"/>
      </rPr>
      <t>Sp-kirrelL</t>
    </r>
    <r>
      <rPr>
        <sz val="12"/>
        <color theme="1"/>
        <rFont val="Calibri"/>
        <family val="2"/>
        <scheme val="minor"/>
      </rPr>
      <t xml:space="preserve"> promoter</t>
    </r>
  </si>
  <si>
    <t>G.ATAC.Allsites</t>
  </si>
  <si>
    <t>G.ATAC.AllAlx1sites</t>
  </si>
  <si>
    <t>G.ATAC.AllEts1sites</t>
  </si>
  <si>
    <t>G.ATAC.AllFosJunsites</t>
  </si>
  <si>
    <t>G.ATAC.AllCebpasites</t>
  </si>
  <si>
    <t>G.ATAC.AllFoxsites</t>
  </si>
  <si>
    <t>G.ATAC.AllMeissites</t>
  </si>
  <si>
    <t>G.ATAC.Tbrainsite</t>
  </si>
  <si>
    <r>
      <t xml:space="preserve">A + </t>
    </r>
    <r>
      <rPr>
        <i/>
        <sz val="12"/>
        <color theme="1"/>
        <rFont val="Calibri"/>
        <family val="2"/>
        <scheme val="minor"/>
      </rPr>
      <t xml:space="preserve">Sp-kirrelL </t>
    </r>
    <r>
      <rPr>
        <sz val="12"/>
        <color theme="1"/>
        <rFont val="Calibri"/>
        <family val="2"/>
        <scheme val="minor"/>
      </rPr>
      <t xml:space="preserve">promoter + </t>
    </r>
    <r>
      <rPr>
        <i/>
        <sz val="12"/>
        <color theme="1"/>
        <rFont val="Calibri"/>
        <family val="2"/>
        <scheme val="minor"/>
      </rPr>
      <t>Sp-endo16</t>
    </r>
    <r>
      <rPr>
        <sz val="12"/>
        <color theme="1"/>
        <rFont val="Calibri"/>
        <family val="2"/>
        <scheme val="minor"/>
      </rPr>
      <t xml:space="preserve"> promoter</t>
    </r>
  </si>
  <si>
    <r>
      <t xml:space="preserve">B + </t>
    </r>
    <r>
      <rPr>
        <i/>
        <sz val="12"/>
        <color theme="1"/>
        <rFont val="Calibri"/>
        <family val="2"/>
        <scheme val="minor"/>
      </rPr>
      <t xml:space="preserve">Sp-kirrelL </t>
    </r>
    <r>
      <rPr>
        <sz val="12"/>
        <color theme="1"/>
        <rFont val="Calibri"/>
        <family val="2"/>
        <scheme val="minor"/>
      </rPr>
      <t xml:space="preserve">promoter + </t>
    </r>
    <r>
      <rPr>
        <i/>
        <sz val="12"/>
        <color theme="1"/>
        <rFont val="Calibri"/>
        <family val="2"/>
        <scheme val="minor"/>
      </rPr>
      <t>Sp-endo16</t>
    </r>
    <r>
      <rPr>
        <sz val="12"/>
        <color theme="1"/>
        <rFont val="Calibri"/>
        <family val="2"/>
        <scheme val="minor"/>
      </rPr>
      <t xml:space="preserve"> promoter</t>
    </r>
  </si>
  <si>
    <r>
      <t xml:space="preserve">C + </t>
    </r>
    <r>
      <rPr>
        <i/>
        <sz val="12"/>
        <color theme="1"/>
        <rFont val="Calibri"/>
        <family val="2"/>
        <scheme val="minor"/>
      </rPr>
      <t xml:space="preserve">Sp-kirrelL </t>
    </r>
    <r>
      <rPr>
        <sz val="12"/>
        <color theme="1"/>
        <rFont val="Calibri"/>
        <family val="2"/>
        <scheme val="minor"/>
      </rPr>
      <t xml:space="preserve">promoter + </t>
    </r>
    <r>
      <rPr>
        <i/>
        <sz val="12"/>
        <color theme="1"/>
        <rFont val="Calibri"/>
        <family val="2"/>
        <scheme val="minor"/>
      </rPr>
      <t xml:space="preserve">Sp-endo16 </t>
    </r>
    <r>
      <rPr>
        <sz val="12"/>
        <color theme="1"/>
        <rFont val="Calibri"/>
        <family val="2"/>
        <scheme val="minor"/>
      </rPr>
      <t>promoter</t>
    </r>
  </si>
  <si>
    <r>
      <t xml:space="preserve">D + </t>
    </r>
    <r>
      <rPr>
        <i/>
        <sz val="12"/>
        <color theme="1"/>
        <rFont val="Calibri"/>
        <family val="2"/>
        <scheme val="minor"/>
      </rPr>
      <t xml:space="preserve">Sp-kirrelL </t>
    </r>
    <r>
      <rPr>
        <sz val="12"/>
        <color theme="1"/>
        <rFont val="Calibri"/>
        <family val="2"/>
        <scheme val="minor"/>
      </rPr>
      <t xml:space="preserve">promoter + </t>
    </r>
    <r>
      <rPr>
        <i/>
        <sz val="12"/>
        <color theme="1"/>
        <rFont val="Calibri"/>
        <family val="2"/>
        <scheme val="minor"/>
      </rPr>
      <t xml:space="preserve">Sp-endo16 </t>
    </r>
    <r>
      <rPr>
        <sz val="12"/>
        <color theme="1"/>
        <rFont val="Calibri"/>
        <family val="2"/>
        <scheme val="minor"/>
      </rPr>
      <t>promoter</t>
    </r>
  </si>
  <si>
    <r>
      <t xml:space="preserve">E + </t>
    </r>
    <r>
      <rPr>
        <i/>
        <sz val="12"/>
        <color theme="1"/>
        <rFont val="Calibri"/>
        <family val="2"/>
        <scheme val="minor"/>
      </rPr>
      <t xml:space="preserve">Sp-kirrelL </t>
    </r>
    <r>
      <rPr>
        <sz val="12"/>
        <color theme="1"/>
        <rFont val="Calibri"/>
        <family val="2"/>
        <scheme val="minor"/>
      </rPr>
      <t xml:space="preserve">promoter + </t>
    </r>
    <r>
      <rPr>
        <i/>
        <sz val="12"/>
        <color theme="1"/>
        <rFont val="Calibri"/>
        <family val="2"/>
        <scheme val="minor"/>
      </rPr>
      <t>Sp-endo16</t>
    </r>
    <r>
      <rPr>
        <sz val="12"/>
        <color theme="1"/>
        <rFont val="Calibri"/>
        <family val="2"/>
        <scheme val="minor"/>
      </rPr>
      <t xml:space="preserve"> promoter</t>
    </r>
  </si>
  <si>
    <r>
      <t xml:space="preserve">F + </t>
    </r>
    <r>
      <rPr>
        <i/>
        <sz val="12"/>
        <color theme="1"/>
        <rFont val="Calibri"/>
        <family val="2"/>
        <scheme val="minor"/>
      </rPr>
      <t xml:space="preserve">Sp-kirrelL </t>
    </r>
    <r>
      <rPr>
        <sz val="12"/>
        <color theme="1"/>
        <rFont val="Calibri"/>
        <family val="2"/>
        <scheme val="minor"/>
      </rPr>
      <t xml:space="preserve">promoter + </t>
    </r>
    <r>
      <rPr>
        <i/>
        <sz val="12"/>
        <color theme="1"/>
        <rFont val="Calibri"/>
        <family val="2"/>
        <scheme val="minor"/>
      </rPr>
      <t xml:space="preserve">Sp-endo16 </t>
    </r>
    <r>
      <rPr>
        <sz val="12"/>
        <color theme="1"/>
        <rFont val="Calibri"/>
        <family val="2"/>
        <scheme val="minor"/>
      </rPr>
      <t>promoter</t>
    </r>
  </si>
  <si>
    <r>
      <t xml:space="preserve">H + </t>
    </r>
    <r>
      <rPr>
        <i/>
        <sz val="12"/>
        <color theme="1"/>
        <rFont val="Calibri"/>
        <family val="2"/>
        <scheme val="minor"/>
      </rPr>
      <t xml:space="preserve">Sp-kirrelL </t>
    </r>
    <r>
      <rPr>
        <sz val="12"/>
        <color theme="1"/>
        <rFont val="Calibri"/>
        <family val="2"/>
        <scheme val="minor"/>
      </rPr>
      <t xml:space="preserve">promoter + </t>
    </r>
    <r>
      <rPr>
        <i/>
        <sz val="12"/>
        <color theme="1"/>
        <rFont val="Calibri"/>
        <family val="2"/>
        <scheme val="minor"/>
      </rPr>
      <t>Sp-endo16</t>
    </r>
    <r>
      <rPr>
        <sz val="12"/>
        <color theme="1"/>
        <rFont val="Calibri"/>
        <family val="2"/>
        <scheme val="minor"/>
      </rPr>
      <t xml:space="preserve"> promoter</t>
    </r>
  </si>
  <si>
    <r>
      <t xml:space="preserve">I + </t>
    </r>
    <r>
      <rPr>
        <i/>
        <sz val="12"/>
        <color theme="1"/>
        <rFont val="Calibri"/>
        <family val="2"/>
        <scheme val="minor"/>
      </rPr>
      <t xml:space="preserve">Sp-kirrelL </t>
    </r>
    <r>
      <rPr>
        <sz val="12"/>
        <color theme="1"/>
        <rFont val="Calibri"/>
        <family val="2"/>
        <scheme val="minor"/>
      </rPr>
      <t xml:space="preserve">promoter + </t>
    </r>
    <r>
      <rPr>
        <i/>
        <sz val="12"/>
        <color theme="1"/>
        <rFont val="Calibri"/>
        <family val="2"/>
        <scheme val="minor"/>
      </rPr>
      <t>Sp-endo16</t>
    </r>
    <r>
      <rPr>
        <sz val="12"/>
        <color theme="1"/>
        <rFont val="Calibri"/>
        <family val="2"/>
        <scheme val="minor"/>
      </rPr>
      <t xml:space="preserve"> promoter</t>
    </r>
  </si>
  <si>
    <t>Et-kirrelL.CRE</t>
  </si>
  <si>
    <t>Pp-kirrelL.CRE</t>
  </si>
  <si>
    <t>Pm-kirrelL.CRE</t>
  </si>
  <si>
    <t>Aplc-kirrelL.CRE</t>
  </si>
  <si>
    <t>Of-kirrelL.CRE</t>
  </si>
  <si>
    <t>Aj-kirrelL.CRE</t>
  </si>
  <si>
    <t>Pm1</t>
  </si>
  <si>
    <t>Pm2</t>
  </si>
  <si>
    <t>Pm3</t>
  </si>
  <si>
    <t>PmG</t>
  </si>
  <si>
    <t>PmG1</t>
  </si>
  <si>
    <t>PmG2</t>
  </si>
  <si>
    <t>PmG.Allsites</t>
  </si>
  <si>
    <t>PmG.AllAlx1sites</t>
  </si>
  <si>
    <t>PmG.AllEts1sites</t>
  </si>
  <si>
    <t>PmG.FosJunsite</t>
  </si>
  <si>
    <t>PmG.AllFoxsites</t>
  </si>
  <si>
    <t>PmG.AllMeissites</t>
  </si>
  <si>
    <t>PmG.AllMitfsites</t>
  </si>
  <si>
    <t>∆B.GFP.BAC</t>
  </si>
  <si>
    <t>∆C.GFP.BAC</t>
  </si>
  <si>
    <t>Sp-kirrelL.WT.GFP.BAC</t>
  </si>
  <si>
    <t>∆E.GFP.BAC</t>
  </si>
  <si>
    <t>∆F.GFP.BAC</t>
  </si>
  <si>
    <t>∆G.kirrelLprm.GFP.BAC</t>
  </si>
  <si>
    <t>∆G.GFP.BAC</t>
  </si>
  <si>
    <t>∆H.GFP.BAC</t>
  </si>
  <si>
    <t>∆I.GFP.BAC</t>
  </si>
  <si>
    <t>∆CRE.GFP.BAC</t>
  </si>
  <si>
    <t>∆CRE.kirrelLprm.GFP.BAC</t>
  </si>
  <si>
    <r>
      <rPr>
        <i/>
        <sz val="12"/>
        <color theme="1"/>
        <rFont val="Calibri"/>
        <family val="2"/>
        <scheme val="minor"/>
      </rPr>
      <t>Sp-kirrelL</t>
    </r>
    <r>
      <rPr>
        <sz val="12"/>
        <color theme="1"/>
        <rFont val="Calibri"/>
        <family val="2"/>
        <scheme val="minor"/>
      </rPr>
      <t xml:space="preserve"> G in </t>
    </r>
    <r>
      <rPr>
        <i/>
        <sz val="12"/>
        <color theme="1"/>
        <rFont val="Calibri"/>
        <family val="2"/>
        <scheme val="minor"/>
      </rPr>
      <t>L. variegatus</t>
    </r>
    <r>
      <rPr>
        <sz val="12"/>
        <color theme="1"/>
        <rFont val="Calibri"/>
        <family val="2"/>
        <scheme val="minor"/>
      </rPr>
      <t xml:space="preserve"> embryos</t>
    </r>
  </si>
  <si>
    <r>
      <rPr>
        <i/>
        <sz val="12"/>
        <color theme="1"/>
        <rFont val="Calibri"/>
        <family val="2"/>
        <scheme val="minor"/>
      </rPr>
      <t>Sp-kirrelL</t>
    </r>
    <r>
      <rPr>
        <sz val="12"/>
        <color theme="1"/>
        <rFont val="Calibri"/>
        <family val="2"/>
        <scheme val="minor"/>
      </rPr>
      <t xml:space="preserve"> G.ATAC in </t>
    </r>
    <r>
      <rPr>
        <i/>
        <sz val="12"/>
        <color theme="1"/>
        <rFont val="Calibri"/>
        <family val="2"/>
        <scheme val="minor"/>
      </rPr>
      <t>L. variegatus</t>
    </r>
    <r>
      <rPr>
        <sz val="12"/>
        <color theme="1"/>
        <rFont val="Calibri"/>
        <family val="2"/>
        <scheme val="minor"/>
      </rPr>
      <t xml:space="preserve"> embryos</t>
    </r>
  </si>
  <si>
    <r>
      <rPr>
        <i/>
        <sz val="12"/>
        <color theme="1"/>
        <rFont val="Calibri"/>
        <family val="2"/>
        <scheme val="minor"/>
      </rPr>
      <t>Sp-kirrelL</t>
    </r>
    <r>
      <rPr>
        <sz val="12"/>
        <color theme="1"/>
        <rFont val="Calibri"/>
        <family val="2"/>
        <scheme val="minor"/>
      </rPr>
      <t xml:space="preserve"> G2 in </t>
    </r>
    <r>
      <rPr>
        <i/>
        <sz val="12"/>
        <color theme="1"/>
        <rFont val="Calibri"/>
        <family val="2"/>
        <scheme val="minor"/>
      </rPr>
      <t>L. variegatus</t>
    </r>
    <r>
      <rPr>
        <sz val="12"/>
        <color theme="1"/>
        <rFont val="Calibri"/>
        <family val="2"/>
        <scheme val="minor"/>
      </rPr>
      <t xml:space="preserve"> embryos</t>
    </r>
  </si>
  <si>
    <r>
      <rPr>
        <i/>
        <sz val="12"/>
        <color theme="1"/>
        <rFont val="Calibri"/>
        <family val="2"/>
        <scheme val="minor"/>
      </rPr>
      <t>Sp-kirrelL</t>
    </r>
    <r>
      <rPr>
        <sz val="12"/>
        <color theme="1"/>
        <rFont val="Calibri"/>
        <family val="2"/>
        <scheme val="minor"/>
      </rPr>
      <t xml:space="preserve"> G3 in </t>
    </r>
    <r>
      <rPr>
        <i/>
        <sz val="12"/>
        <color theme="1"/>
        <rFont val="Calibri"/>
        <family val="2"/>
        <scheme val="minor"/>
      </rPr>
      <t>L. variegatus</t>
    </r>
    <r>
      <rPr>
        <sz val="12"/>
        <color theme="1"/>
        <rFont val="Calibri"/>
        <family val="2"/>
        <scheme val="minor"/>
      </rPr>
      <t xml:space="preserve"> embryos</t>
    </r>
  </si>
  <si>
    <r>
      <rPr>
        <i/>
        <sz val="12"/>
        <color theme="1"/>
        <rFont val="Calibri"/>
        <family val="2"/>
        <scheme val="minor"/>
      </rPr>
      <t>Sp-kirrelL</t>
    </r>
    <r>
      <rPr>
        <sz val="12"/>
        <color theme="1"/>
        <rFont val="Calibri"/>
        <family val="2"/>
        <scheme val="minor"/>
      </rPr>
      <t xml:space="preserve"> promoter in </t>
    </r>
    <r>
      <rPr>
        <i/>
        <sz val="12"/>
        <color theme="1"/>
        <rFont val="Calibri"/>
        <family val="2"/>
        <scheme val="minor"/>
      </rPr>
      <t>L. variegatus</t>
    </r>
    <r>
      <rPr>
        <sz val="12"/>
        <color theme="1"/>
        <rFont val="Calibri"/>
        <family val="2"/>
        <scheme val="minor"/>
      </rPr>
      <t xml:space="preserve"> embryos</t>
    </r>
  </si>
  <si>
    <r>
      <rPr>
        <i/>
        <sz val="12"/>
        <color theme="1"/>
        <rFont val="Calibri"/>
        <family val="2"/>
        <scheme val="minor"/>
      </rPr>
      <t>Sp-kirrelL</t>
    </r>
    <r>
      <rPr>
        <sz val="12"/>
        <color theme="1"/>
        <rFont val="Calibri"/>
        <family val="2"/>
        <scheme val="minor"/>
      </rPr>
      <t xml:space="preserve"> C.ChIP in </t>
    </r>
    <r>
      <rPr>
        <i/>
        <sz val="12"/>
        <color theme="1"/>
        <rFont val="Calibri"/>
        <family val="2"/>
        <scheme val="minor"/>
      </rPr>
      <t>L. variegatus</t>
    </r>
    <r>
      <rPr>
        <sz val="12"/>
        <color theme="1"/>
        <rFont val="Calibri"/>
        <family val="2"/>
        <scheme val="minor"/>
      </rPr>
      <t xml:space="preserve"> embryos</t>
    </r>
  </si>
  <si>
    <t>C.ChIP.WT.spacer.endo16</t>
  </si>
  <si>
    <t>C.ChIP.shuf.spacer.endo16</t>
  </si>
  <si>
    <t>SpC.PmG1.endo16</t>
  </si>
  <si>
    <t>SpC.PmG2.endo16</t>
  </si>
  <si>
    <t>SpC.shufPmG1.endo16</t>
  </si>
  <si>
    <t>SpC.shufPmG2.endo16</t>
  </si>
  <si>
    <t>C.kirrelLprm</t>
  </si>
  <si>
    <t>C.shuf.kirrelLprm.endo16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</si>
</sst>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/>
    <xf numFmtId="164" fontId="0" fillId="0" borderId="1" xfId="0" applyNumberFormat="1" applyBorder="1"/>
    <xf numFmtId="0" fontId="2" fillId="0" borderId="1" xfId="0" applyFont="1" applyBorder="1"/>
    <xf numFmtId="0" fontId="0" fillId="0" borderId="1" xfId="0" applyFont="1" applyBorder="1"/>
    <xf numFmtId="0" fontId="1" fillId="0" borderId="1" xfId="0" applyFont="1" applyBorder="1"/>
    <xf numFmtId="0" fontId="0" fillId="0" borderId="1" xfId="0" applyFont="1" applyFill="1" applyBorder="1"/>
    <xf numFmtId="0" fontId="0" fillId="0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C71885-BF7B-F34B-A251-0123A903C511}">
  <dimension ref="A1:I97"/>
  <sheetViews>
    <sheetView tabSelected="1" zoomScale="139" workbookViewId="0">
      <selection activeCell="E7" sqref="E7"/>
    </sheetView>
  </sheetViews>
  <sheetFormatPr baseColWidth="10" defaultRowHeight="16" x14ac:dyDescent="0.2"/>
  <cols>
    <col min="1" max="1" width="47.5" bestFit="1" customWidth="1"/>
    <col min="2" max="2" width="19.1640625" customWidth="1"/>
    <col min="3" max="9" width="15.83203125" customWidth="1"/>
  </cols>
  <sheetData>
    <row r="1" spans="1:9" x14ac:dyDescent="0.2">
      <c r="A1" s="5" t="s">
        <v>0</v>
      </c>
      <c r="B1" s="5" t="s">
        <v>1</v>
      </c>
      <c r="C1" s="5" t="s">
        <v>2</v>
      </c>
      <c r="D1" s="5" t="s">
        <v>7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8</v>
      </c>
    </row>
    <row r="2" spans="1:9" x14ac:dyDescent="0.2">
      <c r="A2" s="1" t="s">
        <v>9</v>
      </c>
      <c r="B2" s="1">
        <v>135</v>
      </c>
      <c r="C2" s="1">
        <v>81</v>
      </c>
      <c r="D2" s="1">
        <v>32</v>
      </c>
      <c r="E2" s="1">
        <v>1</v>
      </c>
      <c r="F2" s="2">
        <v>84.444444444444443</v>
      </c>
      <c r="G2" s="2">
        <v>71.05263157894737</v>
      </c>
      <c r="H2" s="2">
        <v>28.07017543859649</v>
      </c>
      <c r="I2" s="2">
        <v>0.8771929824561403</v>
      </c>
    </row>
    <row r="3" spans="1:9" x14ac:dyDescent="0.2">
      <c r="A3" s="1" t="s">
        <v>10</v>
      </c>
      <c r="B3" s="3">
        <v>134</v>
      </c>
      <c r="C3" s="3">
        <v>4</v>
      </c>
      <c r="D3" s="3">
        <v>2</v>
      </c>
      <c r="E3" s="3">
        <v>1</v>
      </c>
      <c r="F3" s="2">
        <v>5.2238805970149249</v>
      </c>
      <c r="G3" s="2">
        <v>57.142857142857139</v>
      </c>
      <c r="H3" s="2">
        <v>28.571428571428569</v>
      </c>
      <c r="I3" s="2">
        <v>14.285714285714285</v>
      </c>
    </row>
    <row r="4" spans="1:9" x14ac:dyDescent="0.2">
      <c r="A4" s="1" t="s">
        <v>11</v>
      </c>
      <c r="B4" s="1" t="s">
        <v>21</v>
      </c>
      <c r="C4" s="1"/>
      <c r="D4" s="1"/>
      <c r="E4" s="1"/>
      <c r="F4" s="1"/>
      <c r="G4" s="1"/>
      <c r="H4" s="1"/>
      <c r="I4" s="1"/>
    </row>
    <row r="5" spans="1:9" x14ac:dyDescent="0.2">
      <c r="A5" s="1" t="s">
        <v>12</v>
      </c>
      <c r="B5" s="1" t="s">
        <v>21</v>
      </c>
      <c r="C5" s="1"/>
      <c r="D5" s="1"/>
      <c r="E5" s="1"/>
      <c r="F5" s="1"/>
      <c r="G5" s="1"/>
      <c r="H5" s="1"/>
      <c r="I5" s="1"/>
    </row>
    <row r="6" spans="1:9" x14ac:dyDescent="0.2">
      <c r="A6" s="1" t="s">
        <v>13</v>
      </c>
      <c r="B6" s="1">
        <f>207+201</f>
        <v>408</v>
      </c>
      <c r="C6" s="1">
        <f>10+5</f>
        <v>15</v>
      </c>
      <c r="D6" s="1">
        <f>1+6</f>
        <v>7</v>
      </c>
      <c r="E6" s="1">
        <f>2+11</f>
        <v>13</v>
      </c>
      <c r="F6" s="2">
        <v>8.5784313725490193</v>
      </c>
      <c r="G6" s="2">
        <v>42.857142857142854</v>
      </c>
      <c r="H6" s="2">
        <v>20</v>
      </c>
      <c r="I6" s="2">
        <v>37.142857142857146</v>
      </c>
    </row>
    <row r="7" spans="1:9" x14ac:dyDescent="0.2">
      <c r="A7" s="1" t="s">
        <v>14</v>
      </c>
      <c r="B7" s="1">
        <v>392</v>
      </c>
      <c r="C7" s="1">
        <v>117</v>
      </c>
      <c r="D7" s="1">
        <v>10</v>
      </c>
      <c r="E7" s="1">
        <v>15</v>
      </c>
      <c r="F7" s="2">
        <v>36.224489795918366</v>
      </c>
      <c r="G7" s="2">
        <v>82.394366197183103</v>
      </c>
      <c r="H7" s="2">
        <v>7.042253521126761</v>
      </c>
      <c r="I7" s="2">
        <v>10.56338028169014</v>
      </c>
    </row>
    <row r="8" spans="1:9" x14ac:dyDescent="0.2">
      <c r="A8" s="1" t="s">
        <v>15</v>
      </c>
      <c r="B8" s="1" t="s">
        <v>21</v>
      </c>
      <c r="C8" s="1"/>
      <c r="D8" s="1"/>
      <c r="E8" s="1"/>
      <c r="F8" s="1"/>
      <c r="G8" s="1"/>
      <c r="H8" s="1"/>
      <c r="I8" s="1"/>
    </row>
    <row r="9" spans="1:9" x14ac:dyDescent="0.2">
      <c r="A9" s="1" t="s">
        <v>16</v>
      </c>
      <c r="B9" s="1" t="s">
        <v>21</v>
      </c>
      <c r="C9" s="1"/>
      <c r="D9" s="1"/>
      <c r="E9" s="1"/>
      <c r="F9" s="1"/>
      <c r="G9" s="1"/>
      <c r="H9" s="1"/>
      <c r="I9" s="1"/>
    </row>
    <row r="10" spans="1:9" x14ac:dyDescent="0.2">
      <c r="A10" s="1" t="s">
        <v>17</v>
      </c>
      <c r="B10" s="1" t="s">
        <v>21</v>
      </c>
      <c r="C10" s="1"/>
      <c r="D10" s="1"/>
      <c r="E10" s="1"/>
      <c r="F10" s="1"/>
      <c r="G10" s="1"/>
      <c r="H10" s="1"/>
      <c r="I10" s="1"/>
    </row>
    <row r="11" spans="1:9" x14ac:dyDescent="0.2">
      <c r="A11" s="1" t="s">
        <v>18</v>
      </c>
      <c r="B11" s="1">
        <v>151</v>
      </c>
      <c r="C11" s="1">
        <v>27</v>
      </c>
      <c r="D11" s="1">
        <v>7</v>
      </c>
      <c r="E11" s="1">
        <v>12</v>
      </c>
      <c r="F11" s="2">
        <v>30.463576158940398</v>
      </c>
      <c r="G11" s="2">
        <v>58.695652173913047</v>
      </c>
      <c r="H11" s="2">
        <v>15.217391304347828</v>
      </c>
      <c r="I11" s="2">
        <v>26.086956521739129</v>
      </c>
    </row>
    <row r="12" spans="1:9" x14ac:dyDescent="0.2">
      <c r="A12" s="1" t="s">
        <v>19</v>
      </c>
      <c r="B12" s="1" t="s">
        <v>21</v>
      </c>
      <c r="C12" s="1"/>
      <c r="D12" s="1"/>
      <c r="E12" s="1"/>
      <c r="F12" s="1"/>
      <c r="G12" s="1"/>
      <c r="H12" s="1"/>
      <c r="I12" s="1"/>
    </row>
    <row r="13" spans="1:9" x14ac:dyDescent="0.2">
      <c r="A13" s="1" t="s">
        <v>20</v>
      </c>
      <c r="B13" s="1" t="s">
        <v>21</v>
      </c>
      <c r="C13" s="1"/>
      <c r="D13" s="1"/>
      <c r="E13" s="1"/>
      <c r="F13" s="1"/>
      <c r="G13" s="1"/>
      <c r="H13" s="1"/>
      <c r="I13" s="1"/>
    </row>
    <row r="14" spans="1:9" x14ac:dyDescent="0.2">
      <c r="A14" s="1" t="s">
        <v>22</v>
      </c>
      <c r="B14" s="1">
        <v>137</v>
      </c>
      <c r="C14" s="1">
        <v>65</v>
      </c>
      <c r="D14" s="1">
        <v>27</v>
      </c>
      <c r="E14" s="1">
        <v>2</v>
      </c>
      <c r="F14" s="2">
        <v>68.613138686131393</v>
      </c>
      <c r="G14" s="2">
        <v>69.148936170212778</v>
      </c>
      <c r="H14" s="2">
        <v>28.723404255319153</v>
      </c>
      <c r="I14" s="2">
        <v>2.1276595744680851</v>
      </c>
    </row>
    <row r="15" spans="1:9" x14ac:dyDescent="0.2">
      <c r="A15" s="1" t="s">
        <v>23</v>
      </c>
      <c r="B15" s="1">
        <v>248</v>
      </c>
      <c r="C15" s="1">
        <v>101</v>
      </c>
      <c r="D15" s="1">
        <v>9</v>
      </c>
      <c r="E15" s="1">
        <v>4</v>
      </c>
      <c r="F15" s="2">
        <v>45.967741935483872</v>
      </c>
      <c r="G15" s="2">
        <v>88.596491228070178</v>
      </c>
      <c r="H15" s="2">
        <v>7.8947368421052628</v>
      </c>
      <c r="I15" s="2">
        <v>3.5087719298245612</v>
      </c>
    </row>
    <row r="16" spans="1:9" x14ac:dyDescent="0.2">
      <c r="A16" s="1" t="s">
        <v>24</v>
      </c>
      <c r="B16" s="1">
        <v>225</v>
      </c>
      <c r="C16" s="1">
        <v>20</v>
      </c>
      <c r="D16" s="1">
        <v>2</v>
      </c>
      <c r="E16" s="1">
        <v>2</v>
      </c>
      <c r="F16" s="2">
        <v>10.666666666666668</v>
      </c>
      <c r="G16" s="2">
        <v>83.333333333333343</v>
      </c>
      <c r="H16" s="2">
        <v>8.3333333333333321</v>
      </c>
      <c r="I16" s="2">
        <v>8.3333333333333321</v>
      </c>
    </row>
    <row r="17" spans="1:9" x14ac:dyDescent="0.2">
      <c r="A17" s="1" t="s">
        <v>25</v>
      </c>
      <c r="B17" s="1">
        <v>1025</v>
      </c>
      <c r="C17" s="1">
        <v>271</v>
      </c>
      <c r="D17" s="1">
        <v>50</v>
      </c>
      <c r="E17" s="1">
        <v>49</v>
      </c>
      <c r="F17" s="2">
        <v>36.097560975609753</v>
      </c>
      <c r="G17" s="2">
        <v>73.243243243243242</v>
      </c>
      <c r="H17" s="2">
        <v>13.513513513513514</v>
      </c>
      <c r="I17" s="2">
        <v>13.243243243243244</v>
      </c>
    </row>
    <row r="18" spans="1:9" x14ac:dyDescent="0.2">
      <c r="A18" s="1" t="s">
        <v>26</v>
      </c>
      <c r="B18" s="1" t="s">
        <v>21</v>
      </c>
      <c r="C18" s="1"/>
      <c r="D18" s="1"/>
      <c r="E18" s="1"/>
      <c r="F18" s="1"/>
      <c r="G18" s="1"/>
      <c r="H18" s="1"/>
      <c r="I18" s="1"/>
    </row>
    <row r="19" spans="1:9" x14ac:dyDescent="0.2">
      <c r="A19" s="1" t="s">
        <v>27</v>
      </c>
      <c r="B19" s="1" t="s">
        <v>21</v>
      </c>
      <c r="C19" s="1"/>
      <c r="D19" s="1"/>
      <c r="E19" s="1"/>
      <c r="F19" s="1"/>
      <c r="G19" s="1"/>
      <c r="H19" s="1"/>
      <c r="I19" s="1"/>
    </row>
    <row r="20" spans="1:9" x14ac:dyDescent="0.2">
      <c r="A20" s="1" t="s">
        <v>28</v>
      </c>
      <c r="B20" s="1">
        <v>181</v>
      </c>
      <c r="C20" s="1">
        <v>24</v>
      </c>
      <c r="D20" s="1">
        <v>5</v>
      </c>
      <c r="E20" s="1">
        <v>13</v>
      </c>
      <c r="F20" s="2">
        <v>23.204419889502763</v>
      </c>
      <c r="G20" s="2">
        <v>57.142857142857139</v>
      </c>
      <c r="H20" s="2">
        <v>11.904761904761903</v>
      </c>
      <c r="I20" s="2">
        <v>30.952380952380953</v>
      </c>
    </row>
    <row r="21" spans="1:9" x14ac:dyDescent="0.2">
      <c r="A21" s="1" t="s">
        <v>29</v>
      </c>
      <c r="B21" s="1" t="s">
        <v>21</v>
      </c>
      <c r="C21" s="1"/>
      <c r="D21" s="1"/>
      <c r="E21" s="1"/>
      <c r="F21" s="1"/>
      <c r="G21" s="1"/>
      <c r="H21" s="1"/>
      <c r="I21" s="1"/>
    </row>
    <row r="22" spans="1:9" x14ac:dyDescent="0.2">
      <c r="A22" s="1" t="s">
        <v>30</v>
      </c>
      <c r="B22" s="1">
        <v>148</v>
      </c>
      <c r="C22" s="1">
        <v>31</v>
      </c>
      <c r="D22" s="1">
        <v>9</v>
      </c>
      <c r="E22" s="1">
        <v>25</v>
      </c>
      <c r="F22" s="2">
        <v>43.918918918918919</v>
      </c>
      <c r="G22" s="2">
        <v>47.692307692307693</v>
      </c>
      <c r="H22" s="2">
        <v>13.846153846153847</v>
      </c>
      <c r="I22" s="2">
        <v>38.461538461538467</v>
      </c>
    </row>
    <row r="23" spans="1:9" x14ac:dyDescent="0.2">
      <c r="A23" s="1" t="s">
        <v>31</v>
      </c>
      <c r="B23" s="1" t="s">
        <v>21</v>
      </c>
      <c r="C23" s="1"/>
      <c r="D23" s="1"/>
      <c r="E23" s="1"/>
      <c r="F23" s="1"/>
      <c r="G23" s="1"/>
      <c r="H23" s="1"/>
      <c r="I23" s="1"/>
    </row>
    <row r="24" spans="1:9" x14ac:dyDescent="0.2">
      <c r="A24" s="1" t="s">
        <v>32</v>
      </c>
      <c r="B24" s="1" t="s">
        <v>21</v>
      </c>
      <c r="C24" s="1"/>
      <c r="D24" s="1"/>
      <c r="E24" s="1"/>
      <c r="F24" s="1"/>
      <c r="G24" s="1"/>
      <c r="H24" s="1"/>
      <c r="I24" s="1"/>
    </row>
    <row r="25" spans="1:9" x14ac:dyDescent="0.2">
      <c r="A25" s="1" t="s">
        <v>33</v>
      </c>
      <c r="B25" s="3">
        <v>230</v>
      </c>
      <c r="C25" s="3">
        <v>18</v>
      </c>
      <c r="D25" s="3">
        <v>2</v>
      </c>
      <c r="E25" s="3">
        <v>15</v>
      </c>
      <c r="F25" s="2">
        <v>15.217391304347828</v>
      </c>
      <c r="G25" s="2">
        <v>51.428571428571423</v>
      </c>
      <c r="H25" s="2">
        <v>5.7142857142857144</v>
      </c>
      <c r="I25" s="2">
        <v>42.857142857142854</v>
      </c>
    </row>
    <row r="26" spans="1:9" x14ac:dyDescent="0.2">
      <c r="A26" s="1" t="s">
        <v>34</v>
      </c>
      <c r="B26" s="3">
        <v>162</v>
      </c>
      <c r="C26" s="3">
        <v>17</v>
      </c>
      <c r="D26" s="3">
        <v>5</v>
      </c>
      <c r="E26" s="3">
        <v>9</v>
      </c>
      <c r="F26" s="2">
        <v>19.1358024691358</v>
      </c>
      <c r="G26" s="2">
        <v>54.838709677419352</v>
      </c>
      <c r="H26" s="2">
        <v>16.129032258064516</v>
      </c>
      <c r="I26" s="2">
        <v>29.032258064516132</v>
      </c>
    </row>
    <row r="27" spans="1:9" x14ac:dyDescent="0.2">
      <c r="A27" s="1" t="s">
        <v>35</v>
      </c>
      <c r="B27" s="1">
        <v>199</v>
      </c>
      <c r="C27" s="1">
        <v>86</v>
      </c>
      <c r="D27" s="1">
        <v>19</v>
      </c>
      <c r="E27" s="1">
        <v>22</v>
      </c>
      <c r="F27" s="2">
        <v>63.819095477386931</v>
      </c>
      <c r="G27" s="2">
        <v>67.716535433070874</v>
      </c>
      <c r="H27" s="2">
        <v>14.960629921259844</v>
      </c>
      <c r="I27" s="2">
        <v>17.322834645669293</v>
      </c>
    </row>
    <row r="28" spans="1:9" x14ac:dyDescent="0.2">
      <c r="A28" s="1" t="s">
        <v>36</v>
      </c>
      <c r="B28" s="1">
        <f>220+199</f>
        <v>419</v>
      </c>
      <c r="C28" s="1">
        <f>69+67</f>
        <v>136</v>
      </c>
      <c r="D28" s="1">
        <f>12+14</f>
        <v>26</v>
      </c>
      <c r="E28" s="1">
        <f>9+14</f>
        <v>23</v>
      </c>
      <c r="F28" s="2">
        <v>44.152744630071602</v>
      </c>
      <c r="G28" s="2">
        <v>73.513513513513516</v>
      </c>
      <c r="H28" s="2">
        <v>14.054054054054054</v>
      </c>
      <c r="I28" s="2">
        <v>12.432432432432433</v>
      </c>
    </row>
    <row r="29" spans="1:9" x14ac:dyDescent="0.2">
      <c r="A29" s="1" t="s">
        <v>37</v>
      </c>
      <c r="B29" s="1" t="s">
        <v>21</v>
      </c>
      <c r="C29" s="1"/>
      <c r="D29" s="1"/>
      <c r="E29" s="1"/>
      <c r="F29" s="1"/>
      <c r="G29" s="1"/>
      <c r="H29" s="1"/>
      <c r="I29" s="1"/>
    </row>
    <row r="30" spans="1:9" x14ac:dyDescent="0.2">
      <c r="A30" s="1" t="s">
        <v>38</v>
      </c>
      <c r="B30" s="1">
        <f>164+243</f>
        <v>407</v>
      </c>
      <c r="C30" s="1">
        <f>39+46</f>
        <v>85</v>
      </c>
      <c r="D30" s="1">
        <f>9+9</f>
        <v>18</v>
      </c>
      <c r="E30" s="1">
        <f>14+20</f>
        <v>34</v>
      </c>
      <c r="F30" s="2">
        <v>33.660933660933665</v>
      </c>
      <c r="G30" s="2">
        <v>62.043795620437962</v>
      </c>
      <c r="H30" s="2">
        <v>13.138686131386862</v>
      </c>
      <c r="I30" s="2">
        <v>24.817518248175183</v>
      </c>
    </row>
    <row r="31" spans="1:9" x14ac:dyDescent="0.2">
      <c r="A31" s="1" t="s">
        <v>39</v>
      </c>
      <c r="B31" s="1">
        <v>298</v>
      </c>
      <c r="C31" s="1">
        <v>24</v>
      </c>
      <c r="D31" s="1">
        <v>4</v>
      </c>
      <c r="E31" s="1">
        <v>13</v>
      </c>
      <c r="F31" s="2">
        <v>13.758389261744966</v>
      </c>
      <c r="G31" s="2">
        <v>58.536585365853654</v>
      </c>
      <c r="H31" s="2">
        <v>9.7560975609756095</v>
      </c>
      <c r="I31" s="2">
        <v>31.707317073170731</v>
      </c>
    </row>
    <row r="32" spans="1:9" x14ac:dyDescent="0.2">
      <c r="A32" s="1" t="s">
        <v>40</v>
      </c>
      <c r="B32" s="1">
        <v>286</v>
      </c>
      <c r="C32" s="1">
        <v>32</v>
      </c>
      <c r="D32" s="1">
        <v>37</v>
      </c>
      <c r="E32" s="1">
        <v>104</v>
      </c>
      <c r="F32" s="2">
        <v>60.489510489510486</v>
      </c>
      <c r="G32" s="2">
        <v>18.497109826589593</v>
      </c>
      <c r="H32" s="2">
        <v>21.387283236994222</v>
      </c>
      <c r="I32" s="2">
        <v>60.115606936416185</v>
      </c>
    </row>
    <row r="33" spans="1:9" x14ac:dyDescent="0.2">
      <c r="A33" s="1" t="s">
        <v>41</v>
      </c>
      <c r="B33" s="1" t="s">
        <v>21</v>
      </c>
      <c r="C33" s="1"/>
      <c r="D33" s="1"/>
      <c r="E33" s="1"/>
      <c r="F33" s="1"/>
      <c r="G33" s="1"/>
      <c r="H33" s="1"/>
      <c r="I33" s="1"/>
    </row>
    <row r="34" spans="1:9" x14ac:dyDescent="0.2">
      <c r="A34" s="1" t="s">
        <v>42</v>
      </c>
      <c r="B34" s="1">
        <v>279</v>
      </c>
      <c r="C34" s="1">
        <v>21</v>
      </c>
      <c r="D34" s="1">
        <v>6</v>
      </c>
      <c r="E34" s="1">
        <v>13</v>
      </c>
      <c r="F34" s="2">
        <v>14.336917562724013</v>
      </c>
      <c r="G34" s="2">
        <v>52.5</v>
      </c>
      <c r="H34" s="2">
        <v>15</v>
      </c>
      <c r="I34" s="2">
        <v>32.5</v>
      </c>
    </row>
    <row r="35" spans="1:9" x14ac:dyDescent="0.2">
      <c r="A35" s="1" t="s">
        <v>43</v>
      </c>
      <c r="B35" s="1">
        <v>318</v>
      </c>
      <c r="C35" s="1">
        <v>18</v>
      </c>
      <c r="D35" s="1">
        <v>10</v>
      </c>
      <c r="E35" s="1">
        <v>60</v>
      </c>
      <c r="F35" s="2">
        <v>27.672955974842768</v>
      </c>
      <c r="G35" s="2">
        <v>20.454545454545457</v>
      </c>
      <c r="H35" s="2">
        <v>11.363636363636363</v>
      </c>
      <c r="I35" s="2">
        <v>68.181818181818173</v>
      </c>
    </row>
    <row r="36" spans="1:9" x14ac:dyDescent="0.2">
      <c r="A36" s="1" t="s">
        <v>44</v>
      </c>
      <c r="B36" s="1" t="s">
        <v>21</v>
      </c>
      <c r="C36" s="1"/>
      <c r="D36" s="1"/>
      <c r="E36" s="1"/>
      <c r="F36" s="1"/>
      <c r="G36" s="1"/>
      <c r="H36" s="1"/>
      <c r="I36" s="1"/>
    </row>
    <row r="37" spans="1:9" x14ac:dyDescent="0.2">
      <c r="A37" s="1" t="s">
        <v>45</v>
      </c>
      <c r="B37" s="1">
        <f>191+240+285</f>
        <v>716</v>
      </c>
      <c r="C37" s="1">
        <f>13+13+14</f>
        <v>40</v>
      </c>
      <c r="D37" s="1">
        <f>5+8+6</f>
        <v>19</v>
      </c>
      <c r="E37" s="1">
        <f>13+33+31</f>
        <v>77</v>
      </c>
      <c r="F37" s="2">
        <v>18.994413407821227</v>
      </c>
      <c r="G37" s="2">
        <v>29.411764705882355</v>
      </c>
      <c r="H37" s="2">
        <v>13.970588235294118</v>
      </c>
      <c r="I37" s="2">
        <v>56.617647058823529</v>
      </c>
    </row>
    <row r="38" spans="1:9" x14ac:dyDescent="0.2">
      <c r="A38" s="1" t="s">
        <v>46</v>
      </c>
      <c r="B38" s="1">
        <v>188</v>
      </c>
      <c r="C38" s="1">
        <v>3</v>
      </c>
      <c r="D38" s="1">
        <v>2</v>
      </c>
      <c r="E38" s="1">
        <v>52</v>
      </c>
      <c r="F38" s="2">
        <v>30.319148936170215</v>
      </c>
      <c r="G38" s="2">
        <v>5.2631578947368416</v>
      </c>
      <c r="H38" s="2">
        <v>3.5087719298245612</v>
      </c>
      <c r="I38" s="2">
        <v>91.228070175438589</v>
      </c>
    </row>
    <row r="39" spans="1:9" x14ac:dyDescent="0.2">
      <c r="A39" s="1" t="s">
        <v>47</v>
      </c>
      <c r="B39" s="1">
        <f>265+207</f>
        <v>472</v>
      </c>
      <c r="C39" s="1">
        <f>11+14</f>
        <v>25</v>
      </c>
      <c r="D39" s="1">
        <f>2+36</f>
        <v>38</v>
      </c>
      <c r="E39" s="1">
        <f>68+99</f>
        <v>167</v>
      </c>
      <c r="F39" s="2">
        <v>48.728813559322035</v>
      </c>
      <c r="G39" s="2">
        <v>10.869565217391305</v>
      </c>
      <c r="H39" s="2">
        <v>16.521739130434781</v>
      </c>
      <c r="I39" s="2">
        <v>72.608695652173921</v>
      </c>
    </row>
    <row r="40" spans="1:9" x14ac:dyDescent="0.2">
      <c r="A40" s="1" t="s">
        <v>50</v>
      </c>
      <c r="B40" s="1">
        <v>115</v>
      </c>
      <c r="C40" s="1">
        <v>28</v>
      </c>
      <c r="D40" s="1">
        <v>11</v>
      </c>
      <c r="E40" s="1">
        <v>17</v>
      </c>
      <c r="F40" s="2">
        <v>48.695652173913047</v>
      </c>
      <c r="G40" s="2">
        <v>50</v>
      </c>
      <c r="H40" s="2">
        <v>19.642857142857142</v>
      </c>
      <c r="I40" s="2">
        <v>30.357142857142854</v>
      </c>
    </row>
    <row r="41" spans="1:9" x14ac:dyDescent="0.2">
      <c r="A41" s="1" t="s">
        <v>48</v>
      </c>
      <c r="B41" s="1">
        <v>429</v>
      </c>
      <c r="C41" s="1">
        <v>42</v>
      </c>
      <c r="D41" s="1">
        <v>75</v>
      </c>
      <c r="E41" s="1">
        <v>174</v>
      </c>
      <c r="F41" s="2">
        <v>67.832167832167841</v>
      </c>
      <c r="G41" s="2">
        <v>14.432989690721648</v>
      </c>
      <c r="H41" s="2">
        <v>25.773195876288657</v>
      </c>
      <c r="I41" s="2">
        <v>59.793814432989691</v>
      </c>
    </row>
    <row r="42" spans="1:9" x14ac:dyDescent="0.2">
      <c r="A42" s="1" t="s">
        <v>49</v>
      </c>
      <c r="B42" s="1">
        <v>190</v>
      </c>
      <c r="C42" s="1">
        <v>37</v>
      </c>
      <c r="D42" s="1">
        <v>15</v>
      </c>
      <c r="E42" s="1">
        <v>29</v>
      </c>
      <c r="F42" s="2">
        <v>42.631578947368418</v>
      </c>
      <c r="G42" s="2">
        <v>45.679012345679013</v>
      </c>
      <c r="H42" s="2">
        <v>18.518518518518519</v>
      </c>
      <c r="I42" s="2">
        <v>35.802469135802468</v>
      </c>
    </row>
    <row r="43" spans="1:9" x14ac:dyDescent="0.2">
      <c r="A43" s="1" t="s">
        <v>51</v>
      </c>
      <c r="B43" s="1">
        <v>135</v>
      </c>
      <c r="C43" s="1">
        <v>39</v>
      </c>
      <c r="D43" s="1">
        <v>14</v>
      </c>
      <c r="E43" s="1">
        <v>23</v>
      </c>
      <c r="F43" s="2">
        <v>56.296296296296298</v>
      </c>
      <c r="G43" s="2">
        <v>51.315789473684212</v>
      </c>
      <c r="H43" s="2">
        <v>18.421052631578945</v>
      </c>
      <c r="I43" s="2">
        <v>30.263157894736842</v>
      </c>
    </row>
    <row r="44" spans="1:9" x14ac:dyDescent="0.2">
      <c r="A44" s="1" t="s">
        <v>52</v>
      </c>
      <c r="B44" s="1">
        <v>164</v>
      </c>
      <c r="C44" s="1">
        <v>31</v>
      </c>
      <c r="D44" s="1">
        <v>10</v>
      </c>
      <c r="E44" s="1">
        <v>23</v>
      </c>
      <c r="F44" s="2">
        <v>39.024390243902438</v>
      </c>
      <c r="G44" s="2">
        <v>48.4375</v>
      </c>
      <c r="H44" s="2">
        <v>15.625</v>
      </c>
      <c r="I44" s="2">
        <v>35.9375</v>
      </c>
    </row>
    <row r="45" spans="1:9" x14ac:dyDescent="0.2">
      <c r="A45" s="1" t="s">
        <v>53</v>
      </c>
      <c r="B45" s="1">
        <v>135</v>
      </c>
      <c r="C45" s="1">
        <v>35</v>
      </c>
      <c r="D45" s="1">
        <v>14</v>
      </c>
      <c r="E45" s="1">
        <v>19</v>
      </c>
      <c r="F45" s="2">
        <v>50.370370370370367</v>
      </c>
      <c r="G45" s="2">
        <v>51.470588235294116</v>
      </c>
      <c r="H45" s="2">
        <v>20.588235294117645</v>
      </c>
      <c r="I45" s="2">
        <v>27.941176470588236</v>
      </c>
    </row>
    <row r="46" spans="1:9" x14ac:dyDescent="0.2">
      <c r="A46" s="1" t="s">
        <v>54</v>
      </c>
      <c r="B46" s="1">
        <v>125</v>
      </c>
      <c r="C46" s="1">
        <v>4</v>
      </c>
      <c r="D46" s="1">
        <v>3</v>
      </c>
      <c r="E46" s="1">
        <v>7</v>
      </c>
      <c r="F46" s="2">
        <v>11.200000000000001</v>
      </c>
      <c r="G46" s="2">
        <v>28.571428571428569</v>
      </c>
      <c r="H46" s="2">
        <v>21.428571428571427</v>
      </c>
      <c r="I46" s="2">
        <v>50</v>
      </c>
    </row>
    <row r="47" spans="1:9" x14ac:dyDescent="0.2">
      <c r="A47" s="1" t="s">
        <v>55</v>
      </c>
      <c r="B47" s="1">
        <v>241</v>
      </c>
      <c r="C47" s="1">
        <v>57</v>
      </c>
      <c r="D47" s="1">
        <v>8</v>
      </c>
      <c r="E47" s="1">
        <v>7</v>
      </c>
      <c r="F47" s="2">
        <v>29.875518672199171</v>
      </c>
      <c r="G47" s="2">
        <v>79.166666666666657</v>
      </c>
      <c r="H47" s="2">
        <v>11.111111111111111</v>
      </c>
      <c r="I47" s="2">
        <v>9.7222222222222232</v>
      </c>
    </row>
    <row r="48" spans="1:9" x14ac:dyDescent="0.2">
      <c r="A48" s="1" t="s">
        <v>56</v>
      </c>
      <c r="B48" s="1">
        <v>593</v>
      </c>
      <c r="C48" s="1">
        <v>145</v>
      </c>
      <c r="D48" s="1">
        <v>49</v>
      </c>
      <c r="E48" s="1">
        <v>30</v>
      </c>
      <c r="F48" s="2">
        <v>37.774030354131533</v>
      </c>
      <c r="G48" s="2">
        <v>64.732142857142861</v>
      </c>
      <c r="H48" s="2">
        <v>21.875</v>
      </c>
      <c r="I48" s="2">
        <v>13.392857142857142</v>
      </c>
    </row>
    <row r="49" spans="1:9" x14ac:dyDescent="0.2">
      <c r="A49" s="1" t="s">
        <v>57</v>
      </c>
      <c r="B49" s="1">
        <v>212</v>
      </c>
      <c r="C49" s="1">
        <v>6</v>
      </c>
      <c r="D49" s="1">
        <v>5</v>
      </c>
      <c r="E49" s="1">
        <v>12</v>
      </c>
      <c r="F49" s="2">
        <v>10.849056603773585</v>
      </c>
      <c r="G49" s="2">
        <v>26.086956521739129</v>
      </c>
      <c r="H49" s="2">
        <v>21.739130434782609</v>
      </c>
      <c r="I49" s="2">
        <v>52.173913043478258</v>
      </c>
    </row>
    <row r="50" spans="1:9" x14ac:dyDescent="0.2">
      <c r="A50" s="1" t="s">
        <v>58</v>
      </c>
      <c r="B50" s="1">
        <v>253</v>
      </c>
      <c r="C50" s="1">
        <v>44</v>
      </c>
      <c r="D50" s="1">
        <v>6</v>
      </c>
      <c r="E50" s="1">
        <v>8</v>
      </c>
      <c r="F50" s="2">
        <v>22.92490118577075</v>
      </c>
      <c r="G50" s="2">
        <v>75.862068965517238</v>
      </c>
      <c r="H50" s="2">
        <v>10.344827586206897</v>
      </c>
      <c r="I50" s="2">
        <v>13.793103448275861</v>
      </c>
    </row>
    <row r="51" spans="1:9" x14ac:dyDescent="0.2">
      <c r="A51" s="1" t="s">
        <v>59</v>
      </c>
      <c r="B51" s="1">
        <v>233</v>
      </c>
      <c r="C51" s="1">
        <v>25</v>
      </c>
      <c r="D51" s="1">
        <v>15</v>
      </c>
      <c r="E51" s="1">
        <v>9</v>
      </c>
      <c r="F51" s="2">
        <v>21.030042918454935</v>
      </c>
      <c r="G51" s="2">
        <v>51.020408163265309</v>
      </c>
      <c r="H51" s="2">
        <v>30.612244897959183</v>
      </c>
      <c r="I51" s="2">
        <v>18.367346938775512</v>
      </c>
    </row>
    <row r="52" spans="1:9" x14ac:dyDescent="0.2">
      <c r="A52" s="1" t="s">
        <v>60</v>
      </c>
      <c r="B52" s="1">
        <v>95</v>
      </c>
      <c r="C52" s="1">
        <v>32</v>
      </c>
      <c r="D52" s="1">
        <v>8</v>
      </c>
      <c r="E52" s="1">
        <v>2</v>
      </c>
      <c r="F52" s="2">
        <v>44.210526315789473</v>
      </c>
      <c r="G52" s="2">
        <v>76.19047619047619</v>
      </c>
      <c r="H52" s="2">
        <v>19.047619047619047</v>
      </c>
      <c r="I52" s="2">
        <v>4.7619047619047619</v>
      </c>
    </row>
    <row r="53" spans="1:9" x14ac:dyDescent="0.2">
      <c r="A53" s="1" t="s">
        <v>61</v>
      </c>
      <c r="B53" s="1">
        <v>228</v>
      </c>
      <c r="C53" s="1">
        <v>105</v>
      </c>
      <c r="D53" s="1">
        <v>20</v>
      </c>
      <c r="E53" s="1">
        <v>23</v>
      </c>
      <c r="F53" s="2">
        <v>64.912280701754383</v>
      </c>
      <c r="G53" s="2">
        <v>70.945945945945937</v>
      </c>
      <c r="H53" s="2">
        <v>13.513513513513514</v>
      </c>
      <c r="I53" s="2">
        <v>15.54054054054054</v>
      </c>
    </row>
    <row r="54" spans="1:9" x14ac:dyDescent="0.2">
      <c r="A54" s="4" t="s">
        <v>105</v>
      </c>
      <c r="B54" s="1" t="s">
        <v>21</v>
      </c>
      <c r="C54" s="1"/>
      <c r="D54" s="1"/>
      <c r="E54" s="1"/>
      <c r="F54" s="1"/>
      <c r="G54" s="1"/>
      <c r="H54" s="1"/>
      <c r="I54" s="1"/>
    </row>
    <row r="55" spans="1:9" x14ac:dyDescent="0.2">
      <c r="A55" s="4" t="s">
        <v>104</v>
      </c>
      <c r="B55" s="1">
        <v>302</v>
      </c>
      <c r="C55" s="1">
        <v>24</v>
      </c>
      <c r="D55" s="1">
        <v>14</v>
      </c>
      <c r="E55" s="1">
        <v>11</v>
      </c>
      <c r="F55" s="2">
        <v>16.225165562913908</v>
      </c>
      <c r="G55" s="2">
        <v>48.979591836734691</v>
      </c>
      <c r="H55" s="2">
        <v>28.571428571428569</v>
      </c>
      <c r="I55" s="2">
        <v>22.448979591836736</v>
      </c>
    </row>
    <row r="56" spans="1:9" x14ac:dyDescent="0.2">
      <c r="A56" s="4" t="s">
        <v>83</v>
      </c>
      <c r="B56" s="1">
        <f>180+186</f>
        <v>366</v>
      </c>
      <c r="C56" s="1">
        <f>61+62</f>
        <v>123</v>
      </c>
      <c r="D56" s="1">
        <f>0+7</f>
        <v>7</v>
      </c>
      <c r="E56" s="1">
        <f>0+5</f>
        <v>5</v>
      </c>
      <c r="F56" s="2">
        <v>36.885245901639344</v>
      </c>
      <c r="G56" s="2">
        <v>91.111111111111114</v>
      </c>
      <c r="H56" s="2">
        <v>5.1851851851851851</v>
      </c>
      <c r="I56" s="2">
        <v>3.7037037037037033</v>
      </c>
    </row>
    <row r="57" spans="1:9" x14ac:dyDescent="0.2">
      <c r="A57" s="6" t="s">
        <v>90</v>
      </c>
      <c r="B57" s="1" t="s">
        <v>21</v>
      </c>
      <c r="C57" s="1"/>
      <c r="D57" s="1"/>
      <c r="E57" s="1"/>
      <c r="F57" s="1"/>
      <c r="G57" s="1"/>
      <c r="H57" s="1"/>
      <c r="I57" s="1"/>
    </row>
    <row r="58" spans="1:9" x14ac:dyDescent="0.2">
      <c r="A58" s="6" t="s">
        <v>91</v>
      </c>
      <c r="B58" s="1" t="s">
        <v>21</v>
      </c>
      <c r="C58" s="1"/>
      <c r="D58" s="1"/>
      <c r="E58" s="1"/>
      <c r="F58" s="1"/>
      <c r="G58" s="1"/>
      <c r="H58" s="1"/>
      <c r="I58" s="1"/>
    </row>
    <row r="59" spans="1:9" x14ac:dyDescent="0.2">
      <c r="A59" s="4" t="s">
        <v>81</v>
      </c>
      <c r="B59" s="1">
        <v>603</v>
      </c>
      <c r="C59" s="1">
        <v>298</v>
      </c>
      <c r="D59" s="1">
        <v>46</v>
      </c>
      <c r="E59" s="1">
        <v>15</v>
      </c>
      <c r="F59" s="2">
        <v>59.535655058043112</v>
      </c>
      <c r="G59" s="2">
        <v>83.008356545961007</v>
      </c>
      <c r="H59" s="2">
        <v>12.813370473537605</v>
      </c>
      <c r="I59" s="2">
        <v>4.1782729805013927</v>
      </c>
    </row>
    <row r="60" spans="1:9" x14ac:dyDescent="0.2">
      <c r="A60" s="4" t="s">
        <v>82</v>
      </c>
      <c r="B60" s="1">
        <v>426</v>
      </c>
      <c r="C60" s="1">
        <v>170</v>
      </c>
      <c r="D60" s="1">
        <v>5</v>
      </c>
      <c r="E60" s="1">
        <v>7</v>
      </c>
      <c r="F60" s="2">
        <v>42.72300469483568</v>
      </c>
      <c r="G60" s="2">
        <v>93.406593406593402</v>
      </c>
      <c r="H60" s="2">
        <v>2.7472527472527473</v>
      </c>
      <c r="I60" s="2">
        <v>3.8461538461538463</v>
      </c>
    </row>
    <row r="61" spans="1:9" x14ac:dyDescent="0.2">
      <c r="A61" s="4" t="s">
        <v>84</v>
      </c>
      <c r="B61" s="1">
        <v>395</v>
      </c>
      <c r="C61" s="1">
        <v>132</v>
      </c>
      <c r="D61" s="1">
        <v>6</v>
      </c>
      <c r="E61" s="1">
        <v>2</v>
      </c>
      <c r="F61" s="2">
        <v>35.443037974683541</v>
      </c>
      <c r="G61" s="2">
        <v>94.285714285714278</v>
      </c>
      <c r="H61" s="2">
        <v>4.2857142857142856</v>
      </c>
      <c r="I61" s="2">
        <v>1.4285714285714286</v>
      </c>
    </row>
    <row r="62" spans="1:9" x14ac:dyDescent="0.2">
      <c r="A62" s="4" t="s">
        <v>85</v>
      </c>
      <c r="B62" s="1">
        <v>476</v>
      </c>
      <c r="C62" s="1">
        <v>256</v>
      </c>
      <c r="D62" s="1">
        <v>25</v>
      </c>
      <c r="E62" s="1">
        <v>7</v>
      </c>
      <c r="F62" s="2">
        <v>60.504201680672267</v>
      </c>
      <c r="G62" s="2">
        <v>88.888888888888886</v>
      </c>
      <c r="H62" s="2">
        <v>8.6805555555555554</v>
      </c>
      <c r="I62" s="2">
        <v>2.4305555555555558</v>
      </c>
    </row>
    <row r="63" spans="1:9" x14ac:dyDescent="0.2">
      <c r="A63" s="4" t="s">
        <v>86</v>
      </c>
      <c r="B63" s="1">
        <v>457</v>
      </c>
      <c r="C63" s="1">
        <v>210</v>
      </c>
      <c r="D63" s="1">
        <v>21</v>
      </c>
      <c r="E63" s="1">
        <v>8</v>
      </c>
      <c r="F63" s="2">
        <v>52.297592997811812</v>
      </c>
      <c r="G63" s="2">
        <v>87.86610878661088</v>
      </c>
      <c r="H63" s="2">
        <v>8.7866108786610866</v>
      </c>
      <c r="I63" s="2">
        <v>3.3472803347280333</v>
      </c>
    </row>
    <row r="64" spans="1:9" x14ac:dyDescent="0.2">
      <c r="A64" s="4" t="s">
        <v>87</v>
      </c>
      <c r="B64" s="1" t="s">
        <v>21</v>
      </c>
      <c r="C64" s="1"/>
      <c r="D64" s="1"/>
      <c r="E64" s="1"/>
      <c r="F64" s="1"/>
      <c r="G64" s="1"/>
      <c r="H64" s="1"/>
      <c r="I64" s="1"/>
    </row>
    <row r="65" spans="1:9" x14ac:dyDescent="0.2">
      <c r="A65" s="4" t="s">
        <v>88</v>
      </c>
      <c r="B65" s="1">
        <v>470</v>
      </c>
      <c r="C65" s="1">
        <v>227</v>
      </c>
      <c r="D65" s="1">
        <v>29</v>
      </c>
      <c r="E65" s="1">
        <v>13</v>
      </c>
      <c r="F65" s="2">
        <v>57.234042553191486</v>
      </c>
      <c r="G65" s="2">
        <v>84.386617100371751</v>
      </c>
      <c r="H65" s="2">
        <v>10.780669144981413</v>
      </c>
      <c r="I65" s="2">
        <v>4.8327137546468402</v>
      </c>
    </row>
    <row r="66" spans="1:9" x14ac:dyDescent="0.2">
      <c r="A66" s="1" t="s">
        <v>89</v>
      </c>
      <c r="B66" s="1">
        <v>373</v>
      </c>
      <c r="C66" s="1">
        <v>187</v>
      </c>
      <c r="D66" s="1">
        <v>28</v>
      </c>
      <c r="E66" s="1">
        <v>10</v>
      </c>
      <c r="F66" s="2">
        <v>60.321715817694368</v>
      </c>
      <c r="G66" s="2">
        <v>83.111111111111114</v>
      </c>
      <c r="H66" s="2">
        <v>12.444444444444445</v>
      </c>
      <c r="I66" s="2">
        <v>4.4444444444444446</v>
      </c>
    </row>
    <row r="67" spans="1:9" x14ac:dyDescent="0.2">
      <c r="A67" s="4" t="s">
        <v>62</v>
      </c>
      <c r="B67" s="1">
        <v>203</v>
      </c>
      <c r="C67" s="1">
        <v>115</v>
      </c>
      <c r="D67" s="1">
        <v>37</v>
      </c>
      <c r="E67" s="1">
        <v>18</v>
      </c>
      <c r="F67" s="2">
        <v>83.743842364532014</v>
      </c>
      <c r="G67" s="2">
        <v>67.64705882352942</v>
      </c>
      <c r="H67" s="2">
        <v>21.764705882352942</v>
      </c>
      <c r="I67" s="2">
        <v>10.588235294117647</v>
      </c>
    </row>
    <row r="68" spans="1:9" x14ac:dyDescent="0.2">
      <c r="A68" s="4" t="s">
        <v>63</v>
      </c>
      <c r="B68" s="1">
        <v>233</v>
      </c>
      <c r="C68" s="1">
        <v>11</v>
      </c>
      <c r="D68" s="1">
        <v>0</v>
      </c>
      <c r="E68" s="1">
        <v>0</v>
      </c>
      <c r="F68" s="2">
        <v>4.7210300429184553</v>
      </c>
      <c r="G68" s="2">
        <v>100</v>
      </c>
      <c r="H68" s="2">
        <v>0</v>
      </c>
      <c r="I68" s="2">
        <v>0</v>
      </c>
    </row>
    <row r="69" spans="1:9" x14ac:dyDescent="0.2">
      <c r="A69" s="4" t="s">
        <v>64</v>
      </c>
      <c r="B69" s="1">
        <v>221</v>
      </c>
      <c r="C69" s="1">
        <v>41</v>
      </c>
      <c r="D69" s="1">
        <v>4</v>
      </c>
      <c r="E69" s="1">
        <v>7</v>
      </c>
      <c r="F69" s="2">
        <v>23.52941176470588</v>
      </c>
      <c r="G69" s="2">
        <v>78.84615384615384</v>
      </c>
      <c r="H69" s="2">
        <v>7.6923076923076925</v>
      </c>
      <c r="I69" s="2">
        <v>13.461538461538462</v>
      </c>
    </row>
    <row r="70" spans="1:9" x14ac:dyDescent="0.2">
      <c r="A70" s="4" t="s">
        <v>65</v>
      </c>
      <c r="B70" s="1">
        <v>197</v>
      </c>
      <c r="C70" s="1">
        <v>73</v>
      </c>
      <c r="D70" s="1">
        <v>6</v>
      </c>
      <c r="E70" s="1">
        <v>4</v>
      </c>
      <c r="F70" s="2">
        <v>42.131979695431468</v>
      </c>
      <c r="G70" s="2">
        <v>87.951807228915655</v>
      </c>
      <c r="H70" s="2">
        <v>7.2289156626506017</v>
      </c>
      <c r="I70" s="2">
        <v>4.8192771084337354</v>
      </c>
    </row>
    <row r="71" spans="1:9" x14ac:dyDescent="0.2">
      <c r="A71" s="4" t="s">
        <v>66</v>
      </c>
      <c r="B71" s="1">
        <v>201</v>
      </c>
      <c r="C71" s="1">
        <v>97</v>
      </c>
      <c r="D71" s="1">
        <v>26</v>
      </c>
      <c r="E71" s="1">
        <v>6</v>
      </c>
      <c r="F71" s="2">
        <v>64.179104477611943</v>
      </c>
      <c r="G71" s="2">
        <v>75.193798449612402</v>
      </c>
      <c r="H71" s="2">
        <v>20.155038759689923</v>
      </c>
      <c r="I71" s="2">
        <v>4.6511627906976747</v>
      </c>
    </row>
    <row r="72" spans="1:9" x14ac:dyDescent="0.2">
      <c r="A72" s="4" t="s">
        <v>67</v>
      </c>
      <c r="B72" s="1">
        <v>303</v>
      </c>
      <c r="C72" s="1">
        <v>45</v>
      </c>
      <c r="D72" s="1">
        <v>0</v>
      </c>
      <c r="E72" s="1">
        <v>3</v>
      </c>
      <c r="F72" s="2">
        <v>15.841584158415841</v>
      </c>
      <c r="G72" s="2">
        <v>93.75</v>
      </c>
      <c r="H72" s="2">
        <v>0</v>
      </c>
      <c r="I72" s="2">
        <v>6.25</v>
      </c>
    </row>
    <row r="73" spans="1:9" x14ac:dyDescent="0.2">
      <c r="A73" s="4" t="s">
        <v>68</v>
      </c>
      <c r="B73" s="1" t="s">
        <v>21</v>
      </c>
      <c r="C73" s="1"/>
      <c r="D73" s="1"/>
      <c r="E73" s="1"/>
      <c r="F73" s="1"/>
      <c r="G73" s="1"/>
      <c r="H73" s="1"/>
      <c r="I73" s="1"/>
    </row>
    <row r="74" spans="1:9" x14ac:dyDescent="0.2">
      <c r="A74" s="4" t="s">
        <v>69</v>
      </c>
      <c r="B74" s="1">
        <v>274</v>
      </c>
      <c r="C74" s="1">
        <v>141</v>
      </c>
      <c r="D74" s="1">
        <v>14</v>
      </c>
      <c r="E74" s="1">
        <v>7</v>
      </c>
      <c r="F74" s="2">
        <v>59.12408759124088</v>
      </c>
      <c r="G74" s="2">
        <v>87.037037037037038</v>
      </c>
      <c r="H74" s="2">
        <v>8.6419753086419746</v>
      </c>
      <c r="I74" s="2">
        <v>4.3209876543209873</v>
      </c>
    </row>
    <row r="75" spans="1:9" x14ac:dyDescent="0.2">
      <c r="A75" s="4" t="s">
        <v>70</v>
      </c>
      <c r="B75" s="1" t="s">
        <v>21</v>
      </c>
      <c r="C75" s="1"/>
      <c r="D75" s="1"/>
      <c r="E75" s="1"/>
      <c r="F75" s="1"/>
      <c r="G75" s="1"/>
      <c r="H75" s="1"/>
      <c r="I75" s="1"/>
    </row>
    <row r="76" spans="1:9" x14ac:dyDescent="0.2">
      <c r="A76" s="4" t="s">
        <v>71</v>
      </c>
      <c r="B76" s="1">
        <f>167+126+147</f>
        <v>440</v>
      </c>
      <c r="C76" s="1">
        <f>53+40+47</f>
        <v>140</v>
      </c>
      <c r="D76" s="1">
        <f>24+11+15</f>
        <v>50</v>
      </c>
      <c r="E76" s="1">
        <f>40+6+14</f>
        <v>60</v>
      </c>
      <c r="F76" s="2">
        <v>56.81818181818182</v>
      </c>
      <c r="G76" s="2">
        <v>56.000000000000007</v>
      </c>
      <c r="H76" s="2">
        <v>20</v>
      </c>
      <c r="I76" s="2">
        <v>24</v>
      </c>
    </row>
    <row r="77" spans="1:9" x14ac:dyDescent="0.2">
      <c r="A77" s="4" t="s">
        <v>72</v>
      </c>
      <c r="B77" s="1">
        <v>115</v>
      </c>
      <c r="C77" s="1">
        <v>7</v>
      </c>
      <c r="D77" s="1">
        <v>3</v>
      </c>
      <c r="E77" s="1">
        <v>2</v>
      </c>
      <c r="F77" s="2">
        <v>10.434782608695652</v>
      </c>
      <c r="G77" s="2">
        <v>58.333333333333336</v>
      </c>
      <c r="H77" s="2">
        <v>25</v>
      </c>
      <c r="I77" s="2">
        <v>16.666666666666664</v>
      </c>
    </row>
    <row r="78" spans="1:9" x14ac:dyDescent="0.2">
      <c r="A78" s="4" t="s">
        <v>73</v>
      </c>
      <c r="B78" s="1">
        <v>95</v>
      </c>
      <c r="C78" s="1">
        <v>8</v>
      </c>
      <c r="D78" s="1">
        <v>3</v>
      </c>
      <c r="E78" s="1">
        <v>7</v>
      </c>
      <c r="F78" s="2">
        <v>18.947368421052634</v>
      </c>
      <c r="G78" s="2">
        <v>44.444444444444443</v>
      </c>
      <c r="H78" s="2">
        <v>16.666666666666664</v>
      </c>
      <c r="I78" s="2">
        <v>38.888888888888893</v>
      </c>
    </row>
    <row r="79" spans="1:9" x14ac:dyDescent="0.2">
      <c r="A79" s="4" t="s">
        <v>74</v>
      </c>
      <c r="B79" s="1" t="s">
        <v>21</v>
      </c>
      <c r="C79" s="1"/>
      <c r="D79" s="1"/>
      <c r="E79" s="1"/>
      <c r="F79" s="1"/>
      <c r="G79" s="1"/>
      <c r="H79" s="1"/>
      <c r="I79" s="1"/>
    </row>
    <row r="80" spans="1:9" x14ac:dyDescent="0.2">
      <c r="A80" s="4" t="s">
        <v>75</v>
      </c>
      <c r="B80" s="1">
        <f>111+161</f>
        <v>272</v>
      </c>
      <c r="C80" s="1">
        <f>2+5</f>
        <v>7</v>
      </c>
      <c r="D80" s="1">
        <f>2+9</f>
        <v>11</v>
      </c>
      <c r="E80" s="1">
        <f>14+62</f>
        <v>76</v>
      </c>
      <c r="F80" s="2">
        <v>34.558823529411761</v>
      </c>
      <c r="G80" s="2">
        <v>7.4468085106382977</v>
      </c>
      <c r="H80" s="2">
        <v>11.702127659574469</v>
      </c>
      <c r="I80" s="2">
        <v>80.851063829787222</v>
      </c>
    </row>
    <row r="81" spans="1:9" x14ac:dyDescent="0.2">
      <c r="A81" s="4" t="s">
        <v>76</v>
      </c>
      <c r="B81" s="1">
        <f>164+196</f>
        <v>360</v>
      </c>
      <c r="C81" s="1">
        <f>8+2</f>
        <v>10</v>
      </c>
      <c r="D81" s="1">
        <f>10+15</f>
        <v>25</v>
      </c>
      <c r="E81" s="1">
        <f>31+75</f>
        <v>106</v>
      </c>
      <c r="F81" s="2">
        <v>39.166666666666664</v>
      </c>
      <c r="G81" s="2">
        <v>7.0921985815602842</v>
      </c>
      <c r="H81" s="2">
        <v>17.730496453900709</v>
      </c>
      <c r="I81" s="2">
        <v>75.177304964539005</v>
      </c>
    </row>
    <row r="82" spans="1:9" x14ac:dyDescent="0.2">
      <c r="A82" s="4" t="s">
        <v>77</v>
      </c>
      <c r="B82" s="1">
        <f>119+131</f>
        <v>250</v>
      </c>
      <c r="C82" s="1">
        <f>35+36</f>
        <v>71</v>
      </c>
      <c r="D82" s="1">
        <f>17+11</f>
        <v>28</v>
      </c>
      <c r="E82" s="1">
        <f>8+20</f>
        <v>28</v>
      </c>
      <c r="F82" s="2">
        <v>50.8</v>
      </c>
      <c r="G82" s="2">
        <v>55.905511811023622</v>
      </c>
      <c r="H82" s="2">
        <v>22.047244094488189</v>
      </c>
      <c r="I82" s="2">
        <v>22.047244094488189</v>
      </c>
    </row>
    <row r="83" spans="1:9" x14ac:dyDescent="0.2">
      <c r="A83" s="4" t="s">
        <v>78</v>
      </c>
      <c r="B83" s="1">
        <f>106+107</f>
        <v>213</v>
      </c>
      <c r="C83" s="1">
        <f>29+25</f>
        <v>54</v>
      </c>
      <c r="D83" s="1">
        <f>9+11</f>
        <v>20</v>
      </c>
      <c r="E83" s="1">
        <f>13+14</f>
        <v>27</v>
      </c>
      <c r="F83" s="2">
        <v>47.417840375586856</v>
      </c>
      <c r="G83" s="2">
        <v>53.46534653465347</v>
      </c>
      <c r="H83" s="2">
        <v>19.801980198019802</v>
      </c>
      <c r="I83" s="2">
        <v>26.732673267326735</v>
      </c>
    </row>
    <row r="84" spans="1:9" x14ac:dyDescent="0.2">
      <c r="A84" s="4" t="s">
        <v>79</v>
      </c>
      <c r="B84" s="1">
        <v>242</v>
      </c>
      <c r="C84" s="1">
        <v>68</v>
      </c>
      <c r="D84" s="1">
        <v>25</v>
      </c>
      <c r="E84" s="1">
        <v>31</v>
      </c>
      <c r="F84" s="2">
        <v>51.239669421487598</v>
      </c>
      <c r="G84" s="2">
        <v>54.838709677419352</v>
      </c>
      <c r="H84" s="2">
        <v>20.161290322580644</v>
      </c>
      <c r="I84" s="2">
        <v>25</v>
      </c>
    </row>
    <row r="85" spans="1:9" x14ac:dyDescent="0.2">
      <c r="A85" s="4" t="s">
        <v>80</v>
      </c>
      <c r="B85" s="1">
        <f>117+108</f>
        <v>225</v>
      </c>
      <c r="C85" s="1">
        <f>31+27</f>
        <v>58</v>
      </c>
      <c r="D85" s="1">
        <f>11+11</f>
        <v>22</v>
      </c>
      <c r="E85" s="1">
        <f>10+20</f>
        <v>30</v>
      </c>
      <c r="F85" s="2">
        <v>48.888888888888886</v>
      </c>
      <c r="G85" s="2">
        <v>52.72727272727272</v>
      </c>
      <c r="H85" s="2">
        <v>20</v>
      </c>
      <c r="I85" s="2">
        <v>27.27272727272727</v>
      </c>
    </row>
    <row r="86" spans="1:9" x14ac:dyDescent="0.2">
      <c r="A86" s="4" t="s">
        <v>100</v>
      </c>
      <c r="B86" s="1">
        <v>107</v>
      </c>
      <c r="C86" s="1">
        <v>23</v>
      </c>
      <c r="D86" s="1">
        <v>8</v>
      </c>
      <c r="E86" s="1">
        <v>11</v>
      </c>
      <c r="F86" s="2">
        <v>39.252336448598129</v>
      </c>
      <c r="G86" s="2">
        <v>54.761904761904766</v>
      </c>
      <c r="H86" s="2">
        <v>19.047619047619047</v>
      </c>
      <c r="I86" s="2">
        <v>26.190476190476193</v>
      </c>
    </row>
    <row r="87" spans="1:9" x14ac:dyDescent="0.2">
      <c r="A87" s="4" t="s">
        <v>101</v>
      </c>
      <c r="B87" s="1">
        <v>153</v>
      </c>
      <c r="C87" s="1">
        <v>57</v>
      </c>
      <c r="D87" s="1">
        <v>32</v>
      </c>
      <c r="E87" s="1">
        <v>8</v>
      </c>
      <c r="F87" s="2">
        <v>63.398692810457511</v>
      </c>
      <c r="G87" s="2">
        <v>58.762886597938149</v>
      </c>
      <c r="H87" s="2">
        <v>32.989690721649481</v>
      </c>
      <c r="I87" s="2">
        <v>8.2474226804123703</v>
      </c>
    </row>
    <row r="88" spans="1:9" x14ac:dyDescent="0.2">
      <c r="A88" s="4" t="s">
        <v>102</v>
      </c>
      <c r="B88" s="1" t="s">
        <v>21</v>
      </c>
      <c r="C88" s="1"/>
      <c r="D88" s="1"/>
      <c r="E88" s="1"/>
      <c r="F88" s="1"/>
      <c r="G88" s="1"/>
      <c r="H88" s="1"/>
      <c r="I88" s="1"/>
    </row>
    <row r="89" spans="1:9" x14ac:dyDescent="0.2">
      <c r="A89" s="4" t="s">
        <v>103</v>
      </c>
      <c r="B89" s="1" t="s">
        <v>21</v>
      </c>
      <c r="C89" s="1"/>
      <c r="D89" s="1"/>
      <c r="E89" s="1"/>
      <c r="F89" s="1"/>
      <c r="G89" s="1"/>
      <c r="H89" s="1"/>
      <c r="I89" s="1"/>
    </row>
    <row r="90" spans="1:9" x14ac:dyDescent="0.2">
      <c r="A90" s="6" t="s">
        <v>92</v>
      </c>
      <c r="B90" s="1">
        <v>176</v>
      </c>
      <c r="C90" s="1">
        <v>10</v>
      </c>
      <c r="D90" s="1">
        <v>41</v>
      </c>
      <c r="E90" s="1">
        <v>50</v>
      </c>
      <c r="F90" s="2">
        <v>57.386363636363633</v>
      </c>
      <c r="G90" s="2">
        <v>9.9009900990099009</v>
      </c>
      <c r="H90" s="2">
        <v>40.594059405940598</v>
      </c>
      <c r="I90" s="2">
        <v>49.504950495049506</v>
      </c>
    </row>
    <row r="91" spans="1:9" x14ac:dyDescent="0.2">
      <c r="A91" s="6" t="s">
        <v>93</v>
      </c>
      <c r="B91" s="1">
        <v>213</v>
      </c>
      <c r="C91" s="1">
        <v>14</v>
      </c>
      <c r="D91" s="1">
        <v>50</v>
      </c>
      <c r="E91" s="1">
        <v>67</v>
      </c>
      <c r="F91" s="2">
        <v>61.502347417840376</v>
      </c>
      <c r="G91" s="2">
        <v>10.687022900763358</v>
      </c>
      <c r="H91" s="2">
        <v>38.167938931297712</v>
      </c>
      <c r="I91" s="2">
        <v>51.145038167938928</v>
      </c>
    </row>
    <row r="92" spans="1:9" x14ac:dyDescent="0.2">
      <c r="A92" s="1" t="s">
        <v>94</v>
      </c>
      <c r="B92" s="1">
        <v>185</v>
      </c>
      <c r="C92" s="1">
        <v>4</v>
      </c>
      <c r="D92" s="1">
        <v>3</v>
      </c>
      <c r="E92" s="1">
        <v>14</v>
      </c>
      <c r="F92" s="2">
        <v>11.351351351351353</v>
      </c>
      <c r="G92" s="2">
        <v>19.047619047619047</v>
      </c>
      <c r="H92" s="2">
        <v>14.285714285714285</v>
      </c>
      <c r="I92" s="2">
        <v>66.666666666666657</v>
      </c>
    </row>
    <row r="93" spans="1:9" x14ac:dyDescent="0.2">
      <c r="A93" s="1" t="s">
        <v>95</v>
      </c>
      <c r="B93" s="1">
        <v>225</v>
      </c>
      <c r="C93" s="1">
        <v>3</v>
      </c>
      <c r="D93" s="1">
        <v>20</v>
      </c>
      <c r="E93" s="1">
        <v>94</v>
      </c>
      <c r="F93" s="2">
        <v>52</v>
      </c>
      <c r="G93" s="2">
        <v>2.5641025641025639</v>
      </c>
      <c r="H93" s="2">
        <v>17.094017094017094</v>
      </c>
      <c r="I93" s="2">
        <v>80.341880341880341</v>
      </c>
    </row>
    <row r="94" spans="1:9" x14ac:dyDescent="0.2">
      <c r="A94" s="1" t="s">
        <v>96</v>
      </c>
      <c r="B94" s="1">
        <v>394</v>
      </c>
      <c r="C94" s="1">
        <v>1</v>
      </c>
      <c r="D94" s="1">
        <v>29</v>
      </c>
      <c r="E94" s="1">
        <v>161</v>
      </c>
      <c r="F94" s="2">
        <v>48.477157360406089</v>
      </c>
      <c r="G94" s="2">
        <v>0.52356020942408377</v>
      </c>
      <c r="H94" s="2">
        <v>15.183246073298429</v>
      </c>
      <c r="I94" s="2">
        <v>84.293193717277475</v>
      </c>
    </row>
    <row r="95" spans="1:9" x14ac:dyDescent="0.2">
      <c r="A95" s="1" t="s">
        <v>97</v>
      </c>
      <c r="B95" s="1">
        <v>154</v>
      </c>
      <c r="C95" s="1">
        <v>44</v>
      </c>
      <c r="D95" s="1">
        <v>28</v>
      </c>
      <c r="E95" s="1">
        <v>13</v>
      </c>
      <c r="F95" s="2">
        <v>55.194805194805198</v>
      </c>
      <c r="G95" s="2">
        <v>51.764705882352949</v>
      </c>
      <c r="H95" s="2">
        <v>32.941176470588232</v>
      </c>
      <c r="I95" s="2">
        <v>15.294117647058824</v>
      </c>
    </row>
    <row r="96" spans="1:9" x14ac:dyDescent="0.2">
      <c r="A96" s="7" t="s">
        <v>98</v>
      </c>
      <c r="B96" s="1">
        <v>232</v>
      </c>
      <c r="C96" s="1">
        <v>18</v>
      </c>
      <c r="D96" s="1">
        <v>3</v>
      </c>
      <c r="E96" s="1">
        <v>3</v>
      </c>
      <c r="F96" s="2">
        <v>10.344827586206897</v>
      </c>
      <c r="G96" s="2">
        <v>75</v>
      </c>
      <c r="H96" s="2">
        <v>12.5</v>
      </c>
      <c r="I96" s="2">
        <v>12.5</v>
      </c>
    </row>
    <row r="97" spans="1:9" x14ac:dyDescent="0.2">
      <c r="A97" s="7" t="s">
        <v>99</v>
      </c>
      <c r="B97" s="1">
        <v>223</v>
      </c>
      <c r="C97" s="1">
        <v>25</v>
      </c>
      <c r="D97" s="1">
        <v>4</v>
      </c>
      <c r="E97" s="1">
        <v>3</v>
      </c>
      <c r="F97" s="2">
        <v>14.349775784753364</v>
      </c>
      <c r="G97" s="2">
        <v>78.125</v>
      </c>
      <c r="H97" s="2">
        <v>12.5</v>
      </c>
      <c r="I97" s="2">
        <v>9.375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Jian Ming Khor</cp:lastModifiedBy>
  <dcterms:created xsi:type="dcterms:W3CDTF">2021-08-04T15:26:57Z</dcterms:created>
  <dcterms:modified xsi:type="dcterms:W3CDTF">2021-12-21T21:56:03Z</dcterms:modified>
</cp:coreProperties>
</file>