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370A693C-5B67-4322-9FF6-A2A12951849F}" xr6:coauthVersionLast="47" xr6:coauthVersionMax="47" xr10:uidLastSave="{00000000-0000-0000-0000-000000000000}"/>
  <bookViews>
    <workbookView xWindow="-110" yWindow="-110" windowWidth="19420" windowHeight="10420" firstSheet="4" activeTab="4" xr2:uid="{00000000-000D-0000-FFFF-FFFF00000000}"/>
  </bookViews>
  <sheets>
    <sheet name="Dataset S1A" sheetId="9" r:id="rId1"/>
    <sheet name="Dataset S1B" sheetId="1" r:id="rId2"/>
    <sheet name="Dataset S1C" sheetId="2" r:id="rId3"/>
    <sheet name="Dataset S1D" sheetId="3" r:id="rId4"/>
    <sheet name="Figure 4 -source data 2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4" l="1"/>
  <c r="G56" i="4" s="1"/>
  <c r="H55" i="4"/>
  <c r="H56" i="4" s="1"/>
  <c r="G54" i="4"/>
  <c r="H54" i="4"/>
  <c r="F71" i="4"/>
  <c r="F72" i="4" s="1"/>
  <c r="E71" i="4"/>
  <c r="E72" i="4" s="1"/>
  <c r="F70" i="4"/>
  <c r="E70" i="4"/>
  <c r="K63" i="4"/>
  <c r="J63" i="4"/>
  <c r="G63" i="4"/>
  <c r="F63" i="4"/>
  <c r="D63" i="4"/>
  <c r="C63" i="4"/>
  <c r="H35" i="4" l="1"/>
  <c r="H36" i="4" s="1"/>
  <c r="G35" i="4"/>
  <c r="G36" i="4" s="1"/>
  <c r="H34" i="4"/>
  <c r="G34" i="4"/>
  <c r="C27" i="4"/>
  <c r="M27" i="4"/>
  <c r="L27" i="4"/>
  <c r="I27" i="4"/>
  <c r="H27" i="4"/>
  <c r="D27" i="4"/>
  <c r="G16" i="4" l="1"/>
  <c r="G17" i="4" s="1"/>
  <c r="F16" i="4"/>
  <c r="F17" i="4" s="1"/>
  <c r="G15" i="4"/>
  <c r="F15" i="4"/>
  <c r="M7" i="4"/>
  <c r="L7" i="4"/>
  <c r="H7" i="4"/>
  <c r="G7" i="4"/>
  <c r="D7" i="4"/>
  <c r="C7" i="4"/>
  <c r="AE32" i="3" l="1"/>
  <c r="AE31" i="3"/>
  <c r="AE30" i="3"/>
  <c r="AQ28" i="3"/>
  <c r="AK30" i="3"/>
  <c r="AE29" i="3"/>
  <c r="Y29" i="3"/>
  <c r="AQ27" i="3"/>
  <c r="AK29" i="3"/>
  <c r="AE28" i="3"/>
  <c r="Y28" i="3"/>
  <c r="AK28" i="3"/>
  <c r="AE27" i="3"/>
  <c r="Y27" i="3"/>
  <c r="AQ26" i="3"/>
  <c r="AK27" i="3"/>
  <c r="AE26" i="3"/>
  <c r="AQ25" i="3"/>
  <c r="AK26" i="3"/>
  <c r="AE25" i="3"/>
  <c r="Y26" i="3"/>
  <c r="AQ24" i="3"/>
  <c r="AK25" i="3"/>
  <c r="AE24" i="3"/>
  <c r="Y25" i="3"/>
  <c r="AQ23" i="3"/>
  <c r="AK24" i="3"/>
  <c r="AE23" i="3"/>
  <c r="Y24" i="3"/>
  <c r="AQ22" i="3"/>
  <c r="AK23" i="3"/>
  <c r="AE22" i="3"/>
  <c r="Y23" i="3"/>
  <c r="AK22" i="3"/>
  <c r="AE21" i="3"/>
  <c r="Y22" i="3"/>
  <c r="AQ21" i="3"/>
  <c r="AE20" i="3"/>
  <c r="Y21" i="3"/>
  <c r="AQ20" i="3"/>
  <c r="AK21" i="3"/>
  <c r="AE19" i="3"/>
  <c r="Y20" i="3"/>
  <c r="AQ19" i="3"/>
  <c r="AK20" i="3"/>
  <c r="AE18" i="3"/>
  <c r="Y19" i="3"/>
  <c r="AQ18" i="3"/>
  <c r="AK19" i="3"/>
  <c r="AE17" i="3"/>
  <c r="Y18" i="3"/>
  <c r="AQ17" i="3"/>
  <c r="AK18" i="3"/>
  <c r="AE16" i="3"/>
  <c r="Y17" i="3"/>
  <c r="AQ16" i="3"/>
  <c r="AK17" i="3"/>
  <c r="AE15" i="3"/>
  <c r="AQ15" i="3"/>
  <c r="AK16" i="3"/>
  <c r="AE14" i="3"/>
  <c r="Y16" i="3"/>
  <c r="AQ14" i="3"/>
  <c r="AK15" i="3"/>
  <c r="AE13" i="3"/>
  <c r="Y15" i="3"/>
  <c r="AQ13" i="3"/>
  <c r="AK14" i="3"/>
  <c r="AE12" i="3"/>
  <c r="Y14" i="3"/>
  <c r="AQ12" i="3"/>
  <c r="AK13" i="3"/>
  <c r="Y13" i="3"/>
  <c r="AQ11" i="3"/>
  <c r="AK12" i="3"/>
  <c r="Y12" i="3"/>
  <c r="AQ10" i="3"/>
  <c r="AK11" i="3"/>
  <c r="AE11" i="3"/>
  <c r="Y11" i="3"/>
  <c r="AQ9" i="3"/>
  <c r="AK10" i="3"/>
  <c r="AE10" i="3"/>
  <c r="Y10" i="3"/>
  <c r="AQ8" i="3"/>
  <c r="AK9" i="3"/>
  <c r="AE9" i="3"/>
  <c r="Y9" i="3"/>
  <c r="AK8" i="3"/>
  <c r="AE8" i="3"/>
  <c r="AE44" i="3" s="1"/>
  <c r="Y8" i="3"/>
  <c r="AQ7" i="3"/>
  <c r="AQ44" i="3" s="1"/>
  <c r="AK7" i="3"/>
  <c r="AK45" i="3" s="1"/>
  <c r="AK46" i="3" s="1"/>
  <c r="AE7" i="3"/>
  <c r="AG52" i="3" s="1"/>
  <c r="Y7" i="3"/>
  <c r="AF51" i="3" s="1"/>
  <c r="AQ45" i="3" l="1"/>
  <c r="AQ46" i="3" s="1"/>
  <c r="Y45" i="3"/>
  <c r="Y46" i="3" s="1"/>
  <c r="AE50" i="3"/>
  <c r="AE45" i="3"/>
  <c r="AE46" i="3" s="1"/>
  <c r="Y44" i="3"/>
  <c r="AK44" i="3"/>
  <c r="N31" i="3" l="1"/>
  <c r="H31" i="3"/>
  <c r="N30" i="3"/>
  <c r="H30" i="3"/>
  <c r="N29" i="3"/>
  <c r="H29" i="3"/>
  <c r="N28" i="3"/>
  <c r="H28" i="3"/>
  <c r="N27" i="3"/>
  <c r="H27" i="3"/>
  <c r="N26" i="3"/>
  <c r="H26" i="3"/>
  <c r="N25" i="3"/>
  <c r="H25" i="3"/>
  <c r="N24" i="3"/>
  <c r="H24" i="3"/>
  <c r="N23" i="3"/>
  <c r="H23" i="3"/>
  <c r="N22" i="3"/>
  <c r="H22" i="3"/>
  <c r="N21" i="3"/>
  <c r="H21" i="3"/>
  <c r="N20" i="3"/>
  <c r="H20" i="3"/>
  <c r="N19" i="3"/>
  <c r="H19" i="3"/>
  <c r="N18" i="3"/>
  <c r="H18" i="3"/>
  <c r="N17" i="3"/>
  <c r="H17" i="3"/>
  <c r="N16" i="3"/>
  <c r="H16" i="3"/>
  <c r="N15" i="3"/>
  <c r="H15" i="3"/>
  <c r="N14" i="3"/>
  <c r="H14" i="3"/>
  <c r="N13" i="3"/>
  <c r="H13" i="3"/>
  <c r="N12" i="3"/>
  <c r="H12" i="3"/>
  <c r="N11" i="3"/>
  <c r="H11" i="3"/>
  <c r="N10" i="3"/>
  <c r="H10" i="3"/>
  <c r="N9" i="3"/>
  <c r="H9" i="3"/>
  <c r="N8" i="3"/>
  <c r="H8" i="3"/>
  <c r="N7" i="3"/>
  <c r="H7" i="3"/>
  <c r="N6" i="3"/>
  <c r="H6" i="3"/>
  <c r="G48" i="3" s="1"/>
  <c r="N43" i="3" l="1"/>
  <c r="H43" i="3"/>
  <c r="H44" i="3"/>
  <c r="H45" i="3" s="1"/>
  <c r="N44" i="3"/>
  <c r="N45" i="3" s="1"/>
  <c r="G63" i="2"/>
  <c r="F62" i="2"/>
  <c r="K57" i="2"/>
  <c r="K58" i="2" s="1"/>
  <c r="K56" i="2"/>
  <c r="E61" i="2"/>
  <c r="D60" i="2"/>
  <c r="I57" i="2"/>
  <c r="I58" i="2" s="1"/>
  <c r="G57" i="2"/>
  <c r="G58" i="2" s="1"/>
  <c r="E57" i="2"/>
  <c r="E58" i="2" s="1"/>
  <c r="I56" i="2"/>
  <c r="G56" i="2"/>
  <c r="E56" i="2"/>
  <c r="D50" i="1" l="1"/>
  <c r="D43" i="1"/>
  <c r="D44" i="1"/>
  <c r="D45" i="1" s="1"/>
  <c r="E51" i="1"/>
  <c r="C49" i="1"/>
  <c r="G44" i="1"/>
  <c r="G45" i="1" s="1"/>
  <c r="F44" i="1"/>
  <c r="F45" i="1" s="1"/>
  <c r="C44" i="1"/>
  <c r="C45" i="1" s="1"/>
  <c r="G43" i="1"/>
  <c r="F43" i="1"/>
  <c r="C43" i="1"/>
  <c r="I31" i="1" l="1"/>
  <c r="J28" i="1"/>
  <c r="J29" i="1" s="1"/>
  <c r="I28" i="1"/>
  <c r="I29" i="1" s="1"/>
  <c r="J27" i="1"/>
  <c r="I27" i="1"/>
  <c r="J19" i="1"/>
  <c r="I19" i="1"/>
  <c r="J13" i="1"/>
  <c r="I13" i="1"/>
  <c r="J7" i="1"/>
  <c r="I7" i="1"/>
  <c r="C31" i="1" l="1"/>
  <c r="D28" i="1"/>
  <c r="D29" i="1" s="1"/>
  <c r="C28" i="1"/>
  <c r="C29" i="1" s="1"/>
  <c r="D27" i="1"/>
  <c r="C27" i="1"/>
  <c r="D19" i="1"/>
  <c r="C19" i="1"/>
  <c r="D13" i="1"/>
  <c r="C13" i="1"/>
  <c r="D7" i="1"/>
  <c r="C7" i="1"/>
  <c r="L17" i="9" l="1"/>
  <c r="K16" i="9"/>
  <c r="J15" i="9"/>
  <c r="K12" i="9"/>
  <c r="K13" i="9" s="1"/>
  <c r="L12" i="9"/>
  <c r="L13" i="9" s="1"/>
  <c r="M12" i="9"/>
  <c r="M13" i="9" s="1"/>
  <c r="J12" i="9"/>
  <c r="J13" i="9" s="1"/>
  <c r="K11" i="9"/>
  <c r="L11" i="9"/>
  <c r="M11" i="9"/>
  <c r="J11" i="9"/>
  <c r="E15" i="9" l="1"/>
  <c r="F13" i="9"/>
  <c r="F14" i="9" s="1"/>
  <c r="E13" i="9"/>
  <c r="E14" i="9" s="1"/>
  <c r="F12" i="9"/>
  <c r="E12" i="9"/>
</calcChain>
</file>

<file path=xl/sharedStrings.xml><?xml version="1.0" encoding="utf-8"?>
<sst xmlns="http://schemas.openxmlformats.org/spreadsheetml/2006/main" count="264" uniqueCount="84">
  <si>
    <t>Degranulation(MFI) YTS WT vs YTS SHP-1-/-</t>
  </si>
  <si>
    <t>Specific lysis % YTS WT vs YTS SHP-1-/-</t>
  </si>
  <si>
    <t>YTS WT  + Cw4</t>
  </si>
  <si>
    <t>YTS WT  + Cw7</t>
  </si>
  <si>
    <t>YTS SHP-1 -/- + Cw4</t>
  </si>
  <si>
    <t>stdev</t>
  </si>
  <si>
    <t xml:space="preserve">ttest </t>
  </si>
  <si>
    <t xml:space="preserve">Dataset S1A(figure 1)- degranulation and cytotoxicity of WT vs SHP-1-/- YTS cells </t>
  </si>
  <si>
    <t>cw4</t>
  </si>
  <si>
    <t>cw7</t>
  </si>
  <si>
    <t>YTS</t>
  </si>
  <si>
    <t xml:space="preserve">calibrated </t>
  </si>
  <si>
    <t>loading ctrl.</t>
  </si>
  <si>
    <t>calibrated</t>
  </si>
  <si>
    <t>analysis</t>
  </si>
  <si>
    <t>Cw4</t>
  </si>
  <si>
    <t>Cw7</t>
  </si>
  <si>
    <t>Stdev</t>
  </si>
  <si>
    <t xml:space="preserve">Serror </t>
  </si>
  <si>
    <t>pNKs</t>
  </si>
  <si>
    <t>5 minutes</t>
  </si>
  <si>
    <t>20 minutes</t>
  </si>
  <si>
    <t>Dataset S1B(figure 2)- Phosphorylation of SHP-1 S591 and kinetics. Densitometery of western blots and calibration</t>
  </si>
  <si>
    <t>Cell #</t>
  </si>
  <si>
    <t xml:space="preserve">Synaptic FRET efficiency </t>
  </si>
  <si>
    <t>YTS Cw4 5 minutes</t>
  </si>
  <si>
    <t>YTS Cw4 20 minutes</t>
  </si>
  <si>
    <t xml:space="preserve">YTS Cw7 5 minutes </t>
  </si>
  <si>
    <t>YTS Cw7 20 minutes</t>
  </si>
  <si>
    <t>Average</t>
  </si>
  <si>
    <t>Cw4 5 minutes</t>
  </si>
  <si>
    <t xml:space="preserve">Cw4 20 minutes </t>
  </si>
  <si>
    <t xml:space="preserve">Cw7 5 minutes </t>
  </si>
  <si>
    <t xml:space="preserve">Cw7 20 minutes </t>
  </si>
  <si>
    <t>Serror</t>
  </si>
  <si>
    <t>Ttest</t>
  </si>
  <si>
    <r>
      <t>Dataset S1D(figure4)- Synapse intensity pSHP-1 S591 and PKC</t>
    </r>
    <r>
      <rPr>
        <sz val="11"/>
        <color theme="1"/>
        <rFont val="Symbol"/>
        <family val="1"/>
        <charset val="2"/>
      </rPr>
      <t>q</t>
    </r>
  </si>
  <si>
    <t>synapse intensity</t>
  </si>
  <si>
    <t>non-contact intensity</t>
  </si>
  <si>
    <t>ratio</t>
  </si>
  <si>
    <t>se</t>
  </si>
  <si>
    <t xml:space="preserve">Ttest </t>
  </si>
  <si>
    <r>
      <t xml:space="preserve">PNK + pSHP S591 vs. Cerilium </t>
    </r>
    <r>
      <rPr>
        <b/>
        <sz val="11"/>
        <color theme="3" tint="0.59999389629810485"/>
        <rFont val="Arial"/>
        <family val="2"/>
        <scheme val="minor"/>
      </rPr>
      <t>CFP</t>
    </r>
  </si>
  <si>
    <r>
      <t xml:space="preserve">PNK + pSHP S591 vs. Cw4 </t>
    </r>
    <r>
      <rPr>
        <b/>
        <sz val="11"/>
        <color rgb="FFFF0000"/>
        <rFont val="Arial"/>
        <family val="2"/>
        <scheme val="minor"/>
      </rPr>
      <t>cherry</t>
    </r>
  </si>
  <si>
    <t xml:space="preserve"> cell #</t>
  </si>
  <si>
    <t xml:space="preserve">YTS WT vs. Cw4 5 min PKC synpase intensity </t>
  </si>
  <si>
    <t xml:space="preserve">YTS WT vs. Cw7 5 min PKC synpase intensity </t>
  </si>
  <si>
    <t xml:space="preserve">YTS WT  vs. Cw4 20 mins PKC synpase intensity </t>
  </si>
  <si>
    <t xml:space="preserve">YTS WT vs. Cw7 20 mins PKC synpase intensity </t>
  </si>
  <si>
    <t xml:space="preserve">loading control </t>
  </si>
  <si>
    <t>NS siRNA</t>
  </si>
  <si>
    <r>
      <t xml:space="preserve">pkc </t>
    </r>
    <r>
      <rPr>
        <sz val="11"/>
        <color theme="1"/>
        <rFont val="Symbol"/>
        <family val="1"/>
        <charset val="2"/>
      </rPr>
      <t xml:space="preserve">q </t>
    </r>
    <r>
      <rPr>
        <sz val="11"/>
        <color theme="1"/>
        <rFont val="Arial"/>
        <family val="2"/>
        <scheme val="minor"/>
      </rPr>
      <t>siRNA</t>
    </r>
  </si>
  <si>
    <t xml:space="preserve">analysis </t>
  </si>
  <si>
    <t>pshp-1 s591</t>
  </si>
  <si>
    <t>Experiment #</t>
  </si>
  <si>
    <t xml:space="preserve">Experiment 1 </t>
  </si>
  <si>
    <t xml:space="preserve">Experiment 2 </t>
  </si>
  <si>
    <t xml:space="preserve">Experiment 3 </t>
  </si>
  <si>
    <t xml:space="preserve">experiment # </t>
  </si>
  <si>
    <t>Experiment 2</t>
  </si>
  <si>
    <t>PKC silencing efficiency YTS</t>
  </si>
  <si>
    <t>pshp-1 S591</t>
  </si>
  <si>
    <t>Loading control</t>
  </si>
  <si>
    <t xml:space="preserve">Calibrated </t>
  </si>
  <si>
    <t>Avg</t>
  </si>
  <si>
    <t>YTS SHP-1-/- + Cw7</t>
  </si>
  <si>
    <t>SHP1-/-  vs Cw4</t>
  </si>
  <si>
    <t>WT vs Cw4</t>
  </si>
  <si>
    <t>pshp S591</t>
  </si>
  <si>
    <t xml:space="preserve">Average </t>
  </si>
  <si>
    <t>pSHP-1 S591 Kinetics calibrated to YTS vs Cw7 5 minutes activation</t>
  </si>
  <si>
    <t>Dataset S1C(figure 3)- FRET analysis  YFP-SHP-1-CFP</t>
  </si>
  <si>
    <t xml:space="preserve">Avg. </t>
  </si>
  <si>
    <r>
      <t>Figure4-  PKC</t>
    </r>
    <r>
      <rPr>
        <sz val="11"/>
        <color theme="1"/>
        <rFont val="Symbol"/>
        <family val="1"/>
        <charset val="2"/>
      </rPr>
      <t xml:space="preserve">q </t>
    </r>
    <r>
      <rPr>
        <sz val="11"/>
        <color theme="1"/>
        <rFont val="Arial"/>
        <family val="2"/>
        <scheme val="minor"/>
      </rPr>
      <t>silencing and pSHP-1S591 levels. Densitometery analysis</t>
    </r>
  </si>
  <si>
    <r>
      <t xml:space="preserve">PKC </t>
    </r>
    <r>
      <rPr>
        <sz val="11"/>
        <color theme="1"/>
        <rFont val="Symbol"/>
        <family val="1"/>
        <charset val="2"/>
      </rPr>
      <t>q</t>
    </r>
  </si>
  <si>
    <r>
      <t xml:space="preserve">PKC </t>
    </r>
    <r>
      <rPr>
        <sz val="11"/>
        <color theme="1"/>
        <rFont val="Symbol"/>
        <family val="1"/>
        <charset val="2"/>
      </rPr>
      <t xml:space="preserve">q </t>
    </r>
    <r>
      <rPr>
        <sz val="11"/>
        <color theme="1"/>
        <rFont val="Arial"/>
        <family val="2"/>
        <scheme val="minor"/>
      </rPr>
      <t>siRNA</t>
    </r>
  </si>
  <si>
    <t xml:space="preserve"> YTS pSHP-1 s591</t>
  </si>
  <si>
    <t xml:space="preserve">Experiment 1 pSHP-1 s591 pNKs  </t>
  </si>
  <si>
    <t xml:space="preserve">Experiment 2 pSHP-1 s591 pNKs  </t>
  </si>
  <si>
    <t xml:space="preserve">Experiment 3 pSHP-1 s591 pNKs  </t>
  </si>
  <si>
    <t>pNK silencing efficiency</t>
  </si>
  <si>
    <t>PKC siRNA</t>
  </si>
  <si>
    <t>avg</t>
  </si>
  <si>
    <t xml:space="preserve">Experiment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</si>
</sst>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Symbol"/>
      <family val="1"/>
      <charset val="2"/>
    </font>
    <font>
      <b/>
      <sz val="11"/>
      <color theme="3" tint="0.59999389629810485"/>
      <name val="Arial"/>
      <family val="2"/>
      <scheme val="minor"/>
    </font>
    <font>
      <b/>
      <sz val="11"/>
      <color rgb="FFFF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/>
    <xf numFmtId="0" fontId="0" fillId="0" borderId="1" xfId="0" applyFill="1" applyBorder="1"/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2" xfId="0" applyBorder="1"/>
    <xf numFmtId="0" fontId="0" fillId="0" borderId="1" xfId="0" applyBorder="1" applyAlignment="1">
      <alignment wrapText="1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wrapText="1"/>
    </xf>
    <xf numFmtId="2" fontId="0" fillId="0" borderId="1" xfId="0" applyNumberFormat="1" applyBorder="1"/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6" borderId="1" xfId="0" applyFill="1" applyBorder="1"/>
    <xf numFmtId="0" fontId="0" fillId="5" borderId="1" xfId="0" applyFill="1" applyBorder="1"/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1" xfId="0" applyBorder="1" applyAlignment="1"/>
    <xf numFmtId="0" fontId="0" fillId="0" borderId="22" xfId="0" applyBorder="1" applyAlignment="1">
      <alignment horizontal="center"/>
    </xf>
    <xf numFmtId="0" fontId="0" fillId="0" borderId="24" xfId="0" applyBorder="1" applyAlignment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7" xfId="0" applyBorder="1"/>
    <xf numFmtId="0" fontId="0" fillId="0" borderId="0" xfId="0" applyFill="1" applyBorder="1" applyAlignment="1"/>
    <xf numFmtId="0" fontId="0" fillId="4" borderId="1" xfId="0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4" borderId="1" xfId="0" applyFill="1" applyBorder="1"/>
    <xf numFmtId="0" fontId="0" fillId="0" borderId="1" xfId="0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/>
    <xf numFmtId="0" fontId="0" fillId="6" borderId="1" xfId="0" applyFill="1" applyBorder="1"/>
    <xf numFmtId="0" fontId="0" fillId="0" borderId="0" xfId="0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8" borderId="1" xfId="0" applyFill="1" applyBorder="1" applyAlignment="1">
      <alignment horizontal="center" wrapText="1"/>
    </xf>
    <xf numFmtId="0" fontId="0" fillId="6" borderId="6" xfId="0" applyFill="1" applyBorder="1" applyAlignment="1">
      <alignment horizontal="center" wrapText="1"/>
    </xf>
    <xf numFmtId="0" fontId="0" fillId="6" borderId="5" xfId="0" applyFill="1" applyBorder="1" applyAlignment="1">
      <alignment horizontal="center" wrapText="1"/>
    </xf>
    <xf numFmtId="0" fontId="0" fillId="6" borderId="7" xfId="0" applyFill="1" applyBorder="1" applyAlignment="1">
      <alignment horizontal="center" wrapText="1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opLeftCell="F1" workbookViewId="0">
      <selection activeCell="J15" sqref="J15"/>
    </sheetView>
  </sheetViews>
  <sheetFormatPr defaultRowHeight="14" x14ac:dyDescent="0.3"/>
  <cols>
    <col min="1" max="1" width="14.4140625" customWidth="1"/>
    <col min="2" max="2" width="12" customWidth="1"/>
    <col min="3" max="3" width="12.4140625" customWidth="1"/>
    <col min="5" max="5" width="10.83203125" customWidth="1"/>
    <col min="6" max="6" width="22.4140625" customWidth="1"/>
    <col min="7" max="7" width="17.75" customWidth="1"/>
    <col min="8" max="8" width="8.75" customWidth="1"/>
    <col min="9" max="9" width="16.83203125" customWidth="1"/>
    <col min="10" max="10" width="19.1640625" customWidth="1"/>
    <col min="11" max="11" width="21" customWidth="1"/>
    <col min="12" max="12" width="20.4140625" customWidth="1"/>
    <col min="13" max="13" width="26.1640625" customWidth="1"/>
  </cols>
  <sheetData>
    <row r="1" spans="2:13" x14ac:dyDescent="0.3">
      <c r="B1" s="68" t="s">
        <v>7</v>
      </c>
      <c r="C1" s="68"/>
      <c r="D1" s="68"/>
      <c r="E1" s="68"/>
      <c r="F1" s="68"/>
      <c r="G1" s="68"/>
    </row>
    <row r="5" spans="2:13" ht="75" customHeight="1" x14ac:dyDescent="0.3">
      <c r="D5" s="69" t="s">
        <v>0</v>
      </c>
      <c r="E5" s="69"/>
      <c r="F5" s="69"/>
      <c r="G5" s="67"/>
      <c r="H5" s="60"/>
      <c r="I5" s="70" t="s">
        <v>1</v>
      </c>
      <c r="J5" s="71"/>
      <c r="K5" s="71"/>
      <c r="L5" s="71"/>
      <c r="M5" s="72"/>
    </row>
    <row r="6" spans="2:13" ht="15" customHeight="1" x14ac:dyDescent="0.3">
      <c r="D6" s="62" t="s">
        <v>54</v>
      </c>
      <c r="E6" s="62" t="s">
        <v>67</v>
      </c>
      <c r="F6" s="62" t="s">
        <v>66</v>
      </c>
      <c r="G6" s="64"/>
      <c r="H6" s="60"/>
      <c r="I6" s="12" t="s">
        <v>54</v>
      </c>
      <c r="J6" s="59" t="s">
        <v>2</v>
      </c>
      <c r="K6" s="59" t="s">
        <v>4</v>
      </c>
      <c r="L6" s="59" t="s">
        <v>3</v>
      </c>
      <c r="M6" s="59" t="s">
        <v>65</v>
      </c>
    </row>
    <row r="7" spans="2:13" x14ac:dyDescent="0.3">
      <c r="D7" s="61">
        <v>1</v>
      </c>
      <c r="E7" s="61">
        <v>24.8</v>
      </c>
      <c r="F7" s="61">
        <v>36.299999999999997</v>
      </c>
      <c r="G7" s="64"/>
      <c r="H7" s="60"/>
      <c r="I7" s="61">
        <v>1</v>
      </c>
      <c r="J7" s="61">
        <v>6.9657460208046089</v>
      </c>
      <c r="K7" s="61">
        <v>29.181837617912304</v>
      </c>
      <c r="L7" s="61">
        <v>24.812016945541657</v>
      </c>
      <c r="M7" s="61">
        <v>36.778321441418775</v>
      </c>
    </row>
    <row r="8" spans="2:13" x14ac:dyDescent="0.3">
      <c r="D8" s="61">
        <v>2</v>
      </c>
      <c r="E8" s="61">
        <v>16.600000000000001</v>
      </c>
      <c r="F8" s="61">
        <v>34.200000000000003</v>
      </c>
      <c r="G8" s="64"/>
      <c r="H8" s="60"/>
      <c r="I8" s="61">
        <v>2</v>
      </c>
      <c r="J8" s="61">
        <v>4.6119109537536032</v>
      </c>
      <c r="K8" s="61">
        <v>28.417027314190936</v>
      </c>
      <c r="L8" s="61">
        <v>28.749445567860743</v>
      </c>
      <c r="M8" s="61">
        <v>25.700505362712118</v>
      </c>
    </row>
    <row r="9" spans="2:13" x14ac:dyDescent="0.3">
      <c r="D9" s="61">
        <v>3</v>
      </c>
      <c r="E9" s="61">
        <v>15.7</v>
      </c>
      <c r="F9" s="61">
        <v>32.299999999999997</v>
      </c>
      <c r="G9" s="64"/>
      <c r="H9" s="60"/>
      <c r="I9" s="61">
        <v>3</v>
      </c>
      <c r="J9" s="61">
        <v>4.9132880060157884</v>
      </c>
      <c r="K9" s="61">
        <v>33.104527314190939</v>
      </c>
      <c r="L9" s="61">
        <v>35.107166930349351</v>
      </c>
      <c r="M9" s="61">
        <v>38.045046083351664</v>
      </c>
    </row>
    <row r="10" spans="2:13" x14ac:dyDescent="0.3">
      <c r="D10" s="61">
        <v>4</v>
      </c>
      <c r="E10" s="61">
        <v>21</v>
      </c>
      <c r="F10" s="61">
        <v>26.6</v>
      </c>
      <c r="G10" s="64"/>
      <c r="H10" s="60"/>
      <c r="I10" s="60"/>
      <c r="J10" s="60"/>
      <c r="K10" s="60"/>
      <c r="L10" s="60"/>
      <c r="M10" s="60"/>
    </row>
    <row r="11" spans="2:13" x14ac:dyDescent="0.3">
      <c r="G11" s="64"/>
      <c r="H11" s="60"/>
      <c r="I11" s="61" t="s">
        <v>69</v>
      </c>
      <c r="J11" s="61">
        <f>AVERAGE(J7:J9)</f>
        <v>5.4969816601913335</v>
      </c>
      <c r="K11" s="61">
        <f t="shared" ref="K11:M11" si="0">AVERAGE(K7:K9)</f>
        <v>30.234464082098061</v>
      </c>
      <c r="L11" s="61">
        <f t="shared" si="0"/>
        <v>29.556209814583919</v>
      </c>
      <c r="M11" s="61">
        <f t="shared" si="0"/>
        <v>33.507957629160849</v>
      </c>
    </row>
    <row r="12" spans="2:13" x14ac:dyDescent="0.3">
      <c r="D12" s="61" t="s">
        <v>64</v>
      </c>
      <c r="E12" s="61">
        <f>AVERAGE(E6:E10)</f>
        <v>19.525000000000002</v>
      </c>
      <c r="F12" s="61">
        <f>AVERAGE(F6:F10)</f>
        <v>32.35</v>
      </c>
      <c r="G12" s="64"/>
      <c r="H12" s="60"/>
      <c r="I12" s="61" t="s">
        <v>17</v>
      </c>
      <c r="J12" s="61">
        <f>STDEV(J7:J9)</f>
        <v>1.2808819587156977</v>
      </c>
      <c r="K12" s="61">
        <f t="shared" ref="K12:M12" si="1">STDEV(K7:K9)</f>
        <v>2.5147924203258132</v>
      </c>
      <c r="L12" s="61">
        <f t="shared" si="1"/>
        <v>5.1947742698566319</v>
      </c>
      <c r="M12" s="61">
        <f t="shared" si="1"/>
        <v>6.7910515385525327</v>
      </c>
    </row>
    <row r="13" spans="2:13" x14ac:dyDescent="0.3">
      <c r="D13" s="61" t="s">
        <v>17</v>
      </c>
      <c r="E13" s="61">
        <f>STDEV(E6:E10)</f>
        <v>4.2106016988865846</v>
      </c>
      <c r="F13" s="61">
        <f>STDEV(F6:F10)</f>
        <v>4.166933324800552</v>
      </c>
      <c r="G13" s="64"/>
      <c r="H13" s="60"/>
      <c r="I13" s="61" t="s">
        <v>18</v>
      </c>
      <c r="J13" s="61">
        <f>J12/SQRT(3)</f>
        <v>0.73951754366464317</v>
      </c>
      <c r="K13" s="61">
        <f t="shared" ref="K13:M13" si="2">K12/SQRT(3)</f>
        <v>1.4519160808311389</v>
      </c>
      <c r="L13" s="61">
        <f t="shared" si="2"/>
        <v>2.9992043230810683</v>
      </c>
      <c r="M13" s="61">
        <f t="shared" si="2"/>
        <v>3.9208154338639272</v>
      </c>
    </row>
    <row r="14" spans="2:13" x14ac:dyDescent="0.3">
      <c r="D14" s="61" t="s">
        <v>34</v>
      </c>
      <c r="E14" s="61">
        <f>E13/SQRT(4)</f>
        <v>2.1053008494432923</v>
      </c>
      <c r="F14" s="61">
        <f>F13/SQRT(4)</f>
        <v>2.083466662400276</v>
      </c>
      <c r="G14" s="64"/>
      <c r="H14" s="60"/>
      <c r="I14" s="60"/>
      <c r="J14" s="60"/>
      <c r="K14" s="60"/>
      <c r="L14" s="60"/>
      <c r="M14" s="60"/>
    </row>
    <row r="15" spans="2:13" x14ac:dyDescent="0.3">
      <c r="D15" s="61" t="s">
        <v>35</v>
      </c>
      <c r="E15" s="61">
        <f>TTEST(E6:E10,F6:F10,2,3)</f>
        <v>4.9303382346866237E-3</v>
      </c>
      <c r="F15" s="61"/>
      <c r="G15" s="60"/>
      <c r="H15" s="60"/>
      <c r="I15" s="61" t="s">
        <v>41</v>
      </c>
      <c r="J15" s="61">
        <f>TTEST(J7:J9,K7:K9,2,3)</f>
        <v>6.5271488381271061E-4</v>
      </c>
      <c r="K15" s="61"/>
      <c r="L15" s="61"/>
      <c r="M15" s="60"/>
    </row>
    <row r="16" spans="2:13" x14ac:dyDescent="0.3">
      <c r="D16" s="60"/>
      <c r="E16" s="60"/>
      <c r="F16" s="60"/>
      <c r="G16" s="60"/>
      <c r="H16" s="60"/>
      <c r="I16" s="61"/>
      <c r="J16" s="61"/>
      <c r="K16" s="61">
        <f>TTEST(J7:J9,L7:L9,2,3)</f>
        <v>1.14883139462068E-2</v>
      </c>
      <c r="L16" s="61"/>
      <c r="M16" s="60"/>
    </row>
    <row r="17" spans="1:13" x14ac:dyDescent="0.3">
      <c r="D17" s="60"/>
      <c r="E17" s="60"/>
      <c r="F17" s="60"/>
      <c r="G17" s="60"/>
      <c r="H17" s="60"/>
      <c r="I17" s="61"/>
      <c r="J17" s="61"/>
      <c r="K17" s="61"/>
      <c r="L17" s="61">
        <f>TTEST(K7:K9,L7:L9,2,3)</f>
        <v>0.85219711293790579</v>
      </c>
      <c r="M17" s="60"/>
    </row>
    <row r="18" spans="1:13" x14ac:dyDescent="0.3">
      <c r="A18" s="60"/>
      <c r="B18" s="60"/>
      <c r="C18" s="60"/>
      <c r="D18" s="60"/>
      <c r="E18" s="60"/>
    </row>
    <row r="19" spans="1:13" x14ac:dyDescent="0.3">
      <c r="A19" s="60"/>
      <c r="B19" s="60"/>
      <c r="C19" s="60"/>
      <c r="D19" s="60"/>
      <c r="E19" s="60"/>
    </row>
  </sheetData>
  <mergeCells count="3">
    <mergeCell ref="B1:G1"/>
    <mergeCell ref="D5:F5"/>
    <mergeCell ref="I5:M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51"/>
  <sheetViews>
    <sheetView workbookViewId="0">
      <selection activeCell="H47" sqref="H47"/>
    </sheetView>
  </sheetViews>
  <sheetFormatPr defaultColWidth="9.1640625" defaultRowHeight="14" x14ac:dyDescent="0.3"/>
  <cols>
    <col min="1" max="1" width="9.1640625" style="64"/>
    <col min="2" max="2" width="13" style="64" customWidth="1"/>
    <col min="3" max="3" width="15.4140625" style="64" customWidth="1"/>
    <col min="4" max="5" width="9.1640625" style="64"/>
    <col min="6" max="6" width="10.83203125" style="64" customWidth="1"/>
    <col min="7" max="7" width="14.1640625" style="64" customWidth="1"/>
    <col min="8" max="8" width="51.4140625" style="64" customWidth="1"/>
    <col min="9" max="11" width="9.1640625" style="64"/>
    <col min="12" max="13" width="12" style="64" bestFit="1" customWidth="1"/>
    <col min="14" max="16384" width="9.1640625" style="64"/>
  </cols>
  <sheetData>
    <row r="1" spans="2:10" x14ac:dyDescent="0.3">
      <c r="C1" s="68" t="s">
        <v>22</v>
      </c>
      <c r="D1" s="68"/>
      <c r="E1" s="68"/>
      <c r="F1" s="68"/>
      <c r="G1" s="68"/>
      <c r="H1" s="68"/>
    </row>
    <row r="2" spans="2:10" x14ac:dyDescent="0.3">
      <c r="B2" s="74" t="s">
        <v>55</v>
      </c>
      <c r="C2" s="75"/>
      <c r="D2" s="75"/>
      <c r="H2" s="75" t="s">
        <v>55</v>
      </c>
      <c r="I2" s="74"/>
      <c r="J2" s="74"/>
    </row>
    <row r="3" spans="2:10" x14ac:dyDescent="0.3">
      <c r="B3" s="80" t="s">
        <v>10</v>
      </c>
      <c r="C3" s="80"/>
      <c r="D3" s="80"/>
      <c r="H3" s="80" t="s">
        <v>19</v>
      </c>
      <c r="I3" s="80"/>
      <c r="J3" s="80"/>
    </row>
    <row r="4" spans="2:10" x14ac:dyDescent="0.3">
      <c r="B4" s="61"/>
      <c r="C4" s="62" t="s">
        <v>8</v>
      </c>
      <c r="D4" s="62" t="s">
        <v>9</v>
      </c>
      <c r="H4" s="61"/>
      <c r="I4" s="62" t="s">
        <v>8</v>
      </c>
      <c r="J4" s="62">
        <v>721</v>
      </c>
    </row>
    <row r="5" spans="2:10" x14ac:dyDescent="0.3">
      <c r="B5" s="61" t="s">
        <v>68</v>
      </c>
      <c r="C5" s="61">
        <v>23391.353999999999</v>
      </c>
      <c r="D5" s="61">
        <v>63375.718000000001</v>
      </c>
      <c r="H5" s="61" t="s">
        <v>68</v>
      </c>
      <c r="I5" s="61">
        <v>12468.392</v>
      </c>
      <c r="J5" s="61">
        <v>69395.019</v>
      </c>
    </row>
    <row r="6" spans="2:10" x14ac:dyDescent="0.3">
      <c r="B6" s="61" t="s">
        <v>12</v>
      </c>
      <c r="C6" s="61">
        <v>69027.202999999994</v>
      </c>
      <c r="D6" s="61">
        <v>76692.517000000007</v>
      </c>
      <c r="H6" s="61" t="s">
        <v>12</v>
      </c>
      <c r="I6" s="61">
        <v>28983.877</v>
      </c>
      <c r="J6" s="61">
        <v>72919.968999999997</v>
      </c>
    </row>
    <row r="7" spans="2:10" x14ac:dyDescent="0.3">
      <c r="B7" s="61" t="s">
        <v>11</v>
      </c>
      <c r="C7" s="61">
        <f>(C5*$C$6)/($C$5*C6)</f>
        <v>1</v>
      </c>
      <c r="D7" s="61">
        <f>(D5*$C$6)/($C$5*D6)</f>
        <v>2.438567693104686</v>
      </c>
      <c r="H7" s="61" t="s">
        <v>11</v>
      </c>
      <c r="I7" s="61">
        <f>(I5*$I$6)/($I$5*I6)</f>
        <v>1</v>
      </c>
      <c r="J7" s="61">
        <f>(J5*$I$6)/($I$5*J6)</f>
        <v>2.2122176542988088</v>
      </c>
    </row>
    <row r="8" spans="2:10" x14ac:dyDescent="0.3">
      <c r="B8" s="74" t="s">
        <v>56</v>
      </c>
      <c r="C8" s="74"/>
      <c r="D8" s="74"/>
      <c r="H8" s="74" t="s">
        <v>56</v>
      </c>
      <c r="I8" s="74"/>
      <c r="J8" s="74"/>
    </row>
    <row r="9" spans="2:10" x14ac:dyDescent="0.3">
      <c r="B9" s="78" t="s">
        <v>10</v>
      </c>
      <c r="C9" s="78"/>
      <c r="D9" s="78"/>
      <c r="E9" s="7"/>
      <c r="H9" s="80" t="s">
        <v>19</v>
      </c>
      <c r="I9" s="80"/>
      <c r="J9" s="80"/>
    </row>
    <row r="10" spans="2:10" x14ac:dyDescent="0.3">
      <c r="B10" s="61"/>
      <c r="C10" s="62" t="s">
        <v>8</v>
      </c>
      <c r="D10" s="62" t="s">
        <v>9</v>
      </c>
      <c r="H10" s="61"/>
      <c r="I10" s="62" t="s">
        <v>8</v>
      </c>
      <c r="J10" s="62">
        <v>721</v>
      </c>
    </row>
    <row r="11" spans="2:10" x14ac:dyDescent="0.3">
      <c r="B11" s="61" t="s">
        <v>68</v>
      </c>
      <c r="C11" s="61">
        <v>15717.146000000001</v>
      </c>
      <c r="D11" s="61">
        <v>20331.781999999999</v>
      </c>
      <c r="H11" s="61" t="s">
        <v>68</v>
      </c>
      <c r="I11" s="61">
        <v>15354.977999999999</v>
      </c>
      <c r="J11" s="61">
        <v>71388.019</v>
      </c>
    </row>
    <row r="12" spans="2:10" x14ac:dyDescent="0.3">
      <c r="B12" s="61" t="s">
        <v>12</v>
      </c>
      <c r="C12" s="61">
        <v>48854.095000000001</v>
      </c>
      <c r="D12" s="61">
        <v>19070.973999999998</v>
      </c>
      <c r="H12" s="61" t="s">
        <v>12</v>
      </c>
      <c r="I12" s="61">
        <v>45175.483999999997</v>
      </c>
      <c r="J12" s="61">
        <v>72985.797999999995</v>
      </c>
    </row>
    <row r="13" spans="2:10" x14ac:dyDescent="0.3">
      <c r="B13" s="61" t="s">
        <v>13</v>
      </c>
      <c r="C13" s="61">
        <f>(C11*$C$12)/($C$11*C12)</f>
        <v>1</v>
      </c>
      <c r="D13" s="61">
        <f>(D11*$C$12)/($C$11*D12)</f>
        <v>3.3138271790025189</v>
      </c>
      <c r="H13" s="61" t="s">
        <v>11</v>
      </c>
      <c r="I13" s="61">
        <f>(I11*$I$12)/($I$11*I12)</f>
        <v>1</v>
      </c>
      <c r="J13" s="61">
        <f>(J11*$I$12)/($I$11*J12)</f>
        <v>2.8776673241012802</v>
      </c>
    </row>
    <row r="14" spans="2:10" x14ac:dyDescent="0.3">
      <c r="B14" s="74" t="s">
        <v>57</v>
      </c>
      <c r="C14" s="74"/>
      <c r="D14" s="74"/>
      <c r="H14" s="74" t="s">
        <v>57</v>
      </c>
      <c r="I14" s="74"/>
      <c r="J14" s="74"/>
    </row>
    <row r="15" spans="2:10" x14ac:dyDescent="0.3">
      <c r="B15" s="78" t="s">
        <v>10</v>
      </c>
      <c r="C15" s="78"/>
      <c r="D15" s="78"/>
      <c r="H15" s="80" t="s">
        <v>19</v>
      </c>
      <c r="I15" s="80"/>
      <c r="J15" s="80"/>
    </row>
    <row r="16" spans="2:10" x14ac:dyDescent="0.3">
      <c r="B16" s="61"/>
      <c r="C16" s="62" t="s">
        <v>8</v>
      </c>
      <c r="D16" s="62" t="s">
        <v>9</v>
      </c>
      <c r="H16" s="61"/>
      <c r="I16" s="62" t="s">
        <v>8</v>
      </c>
      <c r="J16" s="62">
        <v>721</v>
      </c>
    </row>
    <row r="17" spans="2:10" x14ac:dyDescent="0.3">
      <c r="B17" s="61" t="s">
        <v>68</v>
      </c>
      <c r="C17" s="61">
        <v>64449.921999999999</v>
      </c>
      <c r="D17" s="61">
        <v>221436.72099999999</v>
      </c>
      <c r="H17" s="61" t="s">
        <v>68</v>
      </c>
      <c r="I17" s="61">
        <v>12626.826999999999</v>
      </c>
      <c r="J17" s="61">
        <v>59802.233</v>
      </c>
    </row>
    <row r="18" spans="2:10" x14ac:dyDescent="0.3">
      <c r="B18" s="61" t="s">
        <v>12</v>
      </c>
      <c r="C18" s="61">
        <v>221476.788</v>
      </c>
      <c r="D18" s="61">
        <v>221457.11900000001</v>
      </c>
      <c r="H18" s="61" t="s">
        <v>12</v>
      </c>
      <c r="I18" s="61">
        <v>38025.747000000003</v>
      </c>
      <c r="J18" s="61">
        <v>73549.817999999999</v>
      </c>
    </row>
    <row r="19" spans="2:10" x14ac:dyDescent="0.3">
      <c r="B19" s="61" t="s">
        <v>13</v>
      </c>
      <c r="C19" s="61">
        <f>(C17*$C$18)/($C$17*C18)</f>
        <v>1</v>
      </c>
      <c r="D19" s="61">
        <f>(D17*$C$18)/($C$17*D18)</f>
        <v>3.4361001738423402</v>
      </c>
      <c r="H19" s="61" t="s">
        <v>11</v>
      </c>
      <c r="I19" s="61">
        <f>(I17*$I$18)/($I$17*I18)</f>
        <v>1</v>
      </c>
      <c r="J19" s="61">
        <f>(J17*$I$18)/($I$17*J18)</f>
        <v>2.4486083290779481</v>
      </c>
    </row>
    <row r="20" spans="2:10" x14ac:dyDescent="0.3">
      <c r="B20" s="61"/>
      <c r="C20" s="61"/>
      <c r="D20" s="61"/>
      <c r="H20" s="61"/>
      <c r="I20" s="61"/>
      <c r="J20" s="61"/>
    </row>
    <row r="21" spans="2:10" x14ac:dyDescent="0.3">
      <c r="B21" s="79" t="s">
        <v>14</v>
      </c>
      <c r="C21" s="79"/>
      <c r="D21" s="79"/>
      <c r="H21" s="79" t="s">
        <v>14</v>
      </c>
      <c r="I21" s="79"/>
      <c r="J21" s="79"/>
    </row>
    <row r="22" spans="2:10" x14ac:dyDescent="0.3">
      <c r="B22" s="61"/>
      <c r="C22" s="62" t="s">
        <v>15</v>
      </c>
      <c r="D22" s="62" t="s">
        <v>16</v>
      </c>
      <c r="H22" s="61"/>
      <c r="I22" s="62" t="s">
        <v>15</v>
      </c>
      <c r="J22" s="62" t="s">
        <v>16</v>
      </c>
    </row>
    <row r="23" spans="2:10" x14ac:dyDescent="0.3">
      <c r="B23" s="61"/>
      <c r="C23" s="61">
        <v>1</v>
      </c>
      <c r="D23" s="61">
        <v>2.438567693104686</v>
      </c>
      <c r="H23" s="61"/>
      <c r="I23" s="61">
        <v>1</v>
      </c>
      <c r="J23" s="61">
        <v>2.2122176542988088</v>
      </c>
    </row>
    <row r="24" spans="2:10" x14ac:dyDescent="0.3">
      <c r="B24" s="63"/>
      <c r="C24" s="61">
        <v>1</v>
      </c>
      <c r="D24" s="61">
        <v>3.3138271790025189</v>
      </c>
      <c r="H24" s="63"/>
      <c r="I24" s="61">
        <v>1</v>
      </c>
      <c r="J24" s="61">
        <v>2.8776673241012802</v>
      </c>
    </row>
    <row r="25" spans="2:10" x14ac:dyDescent="0.3">
      <c r="B25" s="61"/>
      <c r="C25" s="61">
        <v>1</v>
      </c>
      <c r="D25" s="61">
        <v>3.4361001738423402</v>
      </c>
      <c r="H25" s="61"/>
      <c r="I25" s="61">
        <v>1</v>
      </c>
      <c r="J25" s="61">
        <v>2.4486083290779481</v>
      </c>
    </row>
    <row r="26" spans="2:10" x14ac:dyDescent="0.3">
      <c r="B26" s="61"/>
      <c r="C26" s="61"/>
      <c r="D26" s="9"/>
      <c r="E26" s="7"/>
      <c r="F26" s="7"/>
      <c r="H26" s="61"/>
      <c r="I26" s="61"/>
      <c r="J26" s="9"/>
    </row>
    <row r="27" spans="2:10" x14ac:dyDescent="0.3">
      <c r="B27" s="61" t="s">
        <v>69</v>
      </c>
      <c r="C27" s="61">
        <f>AVERAGE(C23:C25)</f>
        <v>1</v>
      </c>
      <c r="D27" s="61">
        <f>AVERAGE(D23:D25)</f>
        <v>3.0628316819831816</v>
      </c>
      <c r="H27" s="61" t="s">
        <v>69</v>
      </c>
      <c r="I27" s="61">
        <f>AVERAGE(I23:I25)</f>
        <v>1</v>
      </c>
      <c r="J27" s="61">
        <f>AVERAGE(J23:J25)</f>
        <v>2.512831102492679</v>
      </c>
    </row>
    <row r="28" spans="2:10" x14ac:dyDescent="0.3">
      <c r="B28" s="61" t="s">
        <v>17</v>
      </c>
      <c r="C28" s="61">
        <f>STDEV(C23:C25)</f>
        <v>0</v>
      </c>
      <c r="D28" s="61">
        <f>STDEV(D23:D25)</f>
        <v>0.54407427542078091</v>
      </c>
      <c r="H28" s="61" t="s">
        <v>17</v>
      </c>
      <c r="I28" s="61">
        <f>STDEV(I23:I25)</f>
        <v>0</v>
      </c>
      <c r="J28" s="61">
        <f>STDEV(J23:J25)</f>
        <v>0.33734142827239988</v>
      </c>
    </row>
    <row r="29" spans="2:10" x14ac:dyDescent="0.3">
      <c r="B29" s="61" t="s">
        <v>18</v>
      </c>
      <c r="C29" s="61">
        <f>C28/SQRT(3)</f>
        <v>0</v>
      </c>
      <c r="D29" s="61">
        <f>D28/SQRT(3)</f>
        <v>0.31412142937333848</v>
      </c>
      <c r="H29" s="61" t="s">
        <v>18</v>
      </c>
      <c r="I29" s="61">
        <f>I28/SQRT(3)</f>
        <v>0</v>
      </c>
      <c r="J29" s="61">
        <f>J28/SQRT(3)</f>
        <v>0.19476416442188291</v>
      </c>
    </row>
    <row r="30" spans="2:10" x14ac:dyDescent="0.3">
      <c r="B30" s="61"/>
      <c r="C30" s="61"/>
      <c r="D30" s="61"/>
      <c r="H30" s="61"/>
      <c r="I30" s="61"/>
      <c r="J30" s="61"/>
    </row>
    <row r="31" spans="2:10" x14ac:dyDescent="0.3">
      <c r="B31" s="61" t="s">
        <v>41</v>
      </c>
      <c r="C31" s="61">
        <f>TTEST(C23:C25,D23:D25,2,3)</f>
        <v>2.2411642426102375E-2</v>
      </c>
      <c r="D31" s="61"/>
      <c r="H31" s="61" t="s">
        <v>41</v>
      </c>
      <c r="I31" s="61">
        <f>TTEST(I23:I25,J23:J25,2,3)</f>
        <v>1.6173374364908157E-2</v>
      </c>
      <c r="J31" s="61"/>
    </row>
    <row r="33" spans="2:11" x14ac:dyDescent="0.3">
      <c r="B33" s="65"/>
      <c r="C33" s="65"/>
      <c r="D33" s="65"/>
      <c r="E33" s="65"/>
      <c r="F33" s="65"/>
      <c r="G33" s="65"/>
      <c r="H33" s="65"/>
      <c r="I33" s="65"/>
      <c r="J33" s="65"/>
      <c r="K33" s="65"/>
    </row>
    <row r="34" spans="2:11" ht="15" customHeight="1" x14ac:dyDescent="0.3">
      <c r="B34" s="65"/>
      <c r="C34" s="65"/>
      <c r="D34" s="65"/>
      <c r="E34" s="65"/>
      <c r="F34" s="65"/>
      <c r="G34" s="11"/>
      <c r="H34" s="65"/>
      <c r="I34" s="65"/>
      <c r="J34" s="65"/>
      <c r="K34" s="65"/>
    </row>
    <row r="35" spans="2:11" x14ac:dyDescent="0.3">
      <c r="B35" s="65"/>
      <c r="C35" s="11"/>
      <c r="D35" s="65"/>
      <c r="E35" s="65"/>
      <c r="F35" s="65"/>
      <c r="G35" s="65"/>
      <c r="H35" s="11"/>
      <c r="I35" s="65"/>
      <c r="J35" s="65"/>
      <c r="K35" s="65"/>
    </row>
    <row r="36" spans="2:11" x14ac:dyDescent="0.3">
      <c r="B36" s="65"/>
      <c r="C36" s="65"/>
      <c r="D36" s="65"/>
      <c r="E36" s="65"/>
      <c r="F36" s="65"/>
      <c r="G36" s="65"/>
      <c r="H36" s="65"/>
      <c r="I36" s="65"/>
      <c r="J36" s="65"/>
      <c r="K36" s="65"/>
    </row>
    <row r="37" spans="2:11" x14ac:dyDescent="0.3">
      <c r="B37" s="78" t="s">
        <v>70</v>
      </c>
      <c r="C37" s="78"/>
      <c r="D37" s="78"/>
      <c r="E37" s="78"/>
      <c r="F37" s="78"/>
      <c r="G37" s="78"/>
      <c r="H37" s="65"/>
      <c r="I37" s="65"/>
      <c r="J37" s="65"/>
      <c r="K37" s="65"/>
    </row>
    <row r="38" spans="2:11" x14ac:dyDescent="0.3">
      <c r="B38" s="61" t="s">
        <v>58</v>
      </c>
      <c r="C38" s="77" t="s">
        <v>8</v>
      </c>
      <c r="D38" s="77"/>
      <c r="E38" s="77"/>
      <c r="F38" s="77" t="s">
        <v>9</v>
      </c>
      <c r="G38" s="77"/>
      <c r="H38" s="65"/>
      <c r="I38" s="65"/>
      <c r="J38" s="65"/>
      <c r="K38" s="65"/>
    </row>
    <row r="39" spans="2:11" x14ac:dyDescent="0.3">
      <c r="B39" s="61"/>
      <c r="C39" s="61" t="s">
        <v>20</v>
      </c>
      <c r="D39" s="76" t="s">
        <v>21</v>
      </c>
      <c r="E39" s="76"/>
      <c r="F39" s="61" t="s">
        <v>20</v>
      </c>
      <c r="G39" s="61" t="s">
        <v>21</v>
      </c>
      <c r="H39" s="65"/>
      <c r="I39" s="65"/>
      <c r="J39" s="65"/>
      <c r="K39" s="65"/>
    </row>
    <row r="40" spans="2:11" x14ac:dyDescent="0.3">
      <c r="B40" s="61">
        <v>1</v>
      </c>
      <c r="C40" s="61">
        <v>0.42231849330618815</v>
      </c>
      <c r="D40" s="76">
        <v>1.5116948552820988</v>
      </c>
      <c r="E40" s="76"/>
      <c r="F40" s="61">
        <v>1</v>
      </c>
      <c r="G40" s="61">
        <v>0.56311252561264979</v>
      </c>
      <c r="H40" s="65"/>
      <c r="I40" s="65"/>
      <c r="J40" s="65"/>
      <c r="K40" s="65"/>
    </row>
    <row r="41" spans="2:11" x14ac:dyDescent="0.3">
      <c r="B41" s="61">
        <v>2</v>
      </c>
      <c r="C41" s="61">
        <v>0.29824438076236826</v>
      </c>
      <c r="D41" s="76">
        <v>1.5559812517088591</v>
      </c>
      <c r="E41" s="76"/>
      <c r="F41" s="61">
        <v>1</v>
      </c>
      <c r="G41" s="61">
        <v>0.78598568242190248</v>
      </c>
      <c r="H41" s="65"/>
      <c r="I41" s="65"/>
      <c r="J41" s="65"/>
      <c r="K41" s="65"/>
    </row>
    <row r="42" spans="2:11" x14ac:dyDescent="0.3">
      <c r="B42" s="61">
        <v>3</v>
      </c>
      <c r="C42" s="61">
        <v>0.45263267368037807</v>
      </c>
      <c r="D42" s="76">
        <v>1.4872705252739917</v>
      </c>
      <c r="E42" s="76"/>
      <c r="F42" s="61">
        <v>1</v>
      </c>
      <c r="G42" s="61">
        <v>0.93818128034788051</v>
      </c>
      <c r="H42" s="65"/>
      <c r="I42" s="65"/>
      <c r="J42" s="65"/>
      <c r="K42" s="65"/>
    </row>
    <row r="43" spans="2:11" x14ac:dyDescent="0.3">
      <c r="B43" s="61" t="s">
        <v>64</v>
      </c>
      <c r="C43" s="61">
        <f>AVERAGE(C40:C42)</f>
        <v>0.39106518258297812</v>
      </c>
      <c r="D43" s="76">
        <f>AVERAGE(D40:D42)</f>
        <v>1.5183155440883167</v>
      </c>
      <c r="E43" s="76"/>
      <c r="F43" s="61">
        <f t="shared" ref="F43:G43" si="0">AVERAGE(F40:F42)</f>
        <v>1</v>
      </c>
      <c r="G43" s="61">
        <f t="shared" si="0"/>
        <v>0.7624264961274777</v>
      </c>
    </row>
    <row r="44" spans="2:11" x14ac:dyDescent="0.3">
      <c r="B44" s="61" t="s">
        <v>17</v>
      </c>
      <c r="C44" s="61">
        <f>STDEV(C40:C42)</f>
        <v>8.1801670648620761E-2</v>
      </c>
      <c r="D44" s="76">
        <f t="shared" ref="D44:G44" si="1">STDEV(D40:D42)</f>
        <v>3.483053433416404E-2</v>
      </c>
      <c r="E44" s="76"/>
      <c r="F44" s="61">
        <f t="shared" si="1"/>
        <v>0</v>
      </c>
      <c r="G44" s="61">
        <f t="shared" si="1"/>
        <v>0.18864097947901071</v>
      </c>
    </row>
    <row r="45" spans="2:11" x14ac:dyDescent="0.3">
      <c r="B45" s="61" t="s">
        <v>34</v>
      </c>
      <c r="C45" s="61">
        <f>C44/SQRT(3)</f>
        <v>4.7228216569142306E-2</v>
      </c>
      <c r="D45" s="76">
        <f t="shared" ref="D45:G45" si="2">D44/SQRT(3)</f>
        <v>2.0109418373848113E-2</v>
      </c>
      <c r="E45" s="76"/>
      <c r="F45" s="61">
        <f t="shared" si="2"/>
        <v>0</v>
      </c>
      <c r="G45" s="61">
        <f t="shared" si="2"/>
        <v>0.10891192028240151</v>
      </c>
    </row>
    <row r="48" spans="2:11" x14ac:dyDescent="0.3">
      <c r="B48" s="73" t="s">
        <v>6</v>
      </c>
      <c r="C48" s="61"/>
      <c r="D48" s="61"/>
      <c r="E48" s="61"/>
    </row>
    <row r="49" spans="2:5" x14ac:dyDescent="0.3">
      <c r="B49" s="73"/>
      <c r="C49" s="4">
        <f>TTEST(C40:C42,D40:E42,2,3)</f>
        <v>4.0005616762384707E-4</v>
      </c>
      <c r="D49" s="4"/>
      <c r="E49" s="4"/>
    </row>
    <row r="50" spans="2:5" x14ac:dyDescent="0.3">
      <c r="B50" s="73"/>
      <c r="C50" s="4"/>
      <c r="D50" s="4">
        <f>TTEST(C40:C42,F40:F42,2,3)</f>
        <v>5.9616196871759772E-3</v>
      </c>
      <c r="E50" s="4"/>
    </row>
    <row r="51" spans="2:5" x14ac:dyDescent="0.3">
      <c r="B51" s="73"/>
      <c r="C51" s="4"/>
      <c r="D51" s="4"/>
      <c r="E51" s="4">
        <f>TTEST(F40:F42,G40:G42,2,3)</f>
        <v>0.16091454361959812</v>
      </c>
    </row>
  </sheetData>
  <mergeCells count="26">
    <mergeCell ref="C1:H1"/>
    <mergeCell ref="B9:D9"/>
    <mergeCell ref="B3:D3"/>
    <mergeCell ref="B15:D15"/>
    <mergeCell ref="H2:J2"/>
    <mergeCell ref="F38:G38"/>
    <mergeCell ref="B37:G37"/>
    <mergeCell ref="B21:D21"/>
    <mergeCell ref="H3:J3"/>
    <mergeCell ref="H9:J9"/>
    <mergeCell ref="H15:J15"/>
    <mergeCell ref="H21:J21"/>
    <mergeCell ref="H8:J8"/>
    <mergeCell ref="H14:J14"/>
    <mergeCell ref="B48:B51"/>
    <mergeCell ref="B2:D2"/>
    <mergeCell ref="B8:D8"/>
    <mergeCell ref="B14:D14"/>
    <mergeCell ref="D39:E39"/>
    <mergeCell ref="C38:E38"/>
    <mergeCell ref="D40:E40"/>
    <mergeCell ref="D41:E41"/>
    <mergeCell ref="D42:E42"/>
    <mergeCell ref="D43:E43"/>
    <mergeCell ref="D44:E44"/>
    <mergeCell ref="D45:E4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63"/>
  <sheetViews>
    <sheetView topLeftCell="B5" workbookViewId="0">
      <selection activeCell="N11" sqref="N11"/>
    </sheetView>
  </sheetViews>
  <sheetFormatPr defaultRowHeight="14" x14ac:dyDescent="0.3"/>
  <cols>
    <col min="2" max="2" width="9.25" customWidth="1"/>
    <col min="3" max="3" width="1.58203125" hidden="1" customWidth="1"/>
    <col min="5" max="5" width="14.4140625" customWidth="1"/>
    <col min="7" max="7" width="14.83203125" customWidth="1"/>
    <col min="8" max="8" width="18.4140625" customWidth="1"/>
    <col min="9" max="9" width="13.75" customWidth="1"/>
    <col min="10" max="10" width="16.25" customWidth="1"/>
    <col min="11" max="11" width="14.75" customWidth="1"/>
  </cols>
  <sheetData>
    <row r="1" spans="4:11" x14ac:dyDescent="0.3">
      <c r="D1" s="68" t="s">
        <v>71</v>
      </c>
      <c r="E1" s="68"/>
      <c r="F1" s="68"/>
      <c r="G1" s="68"/>
      <c r="H1" s="68"/>
      <c r="I1" s="68"/>
    </row>
    <row r="3" spans="4:11" x14ac:dyDescent="0.3">
      <c r="D3" s="84" t="s">
        <v>25</v>
      </c>
      <c r="E3" s="84"/>
      <c r="F3" s="84" t="s">
        <v>26</v>
      </c>
      <c r="G3" s="84"/>
      <c r="H3" s="80" t="s">
        <v>27</v>
      </c>
      <c r="I3" s="80"/>
      <c r="J3" s="80" t="s">
        <v>28</v>
      </c>
      <c r="K3" s="80"/>
    </row>
    <row r="4" spans="4:11" ht="28" x14ac:dyDescent="0.3">
      <c r="D4" s="22" t="s">
        <v>23</v>
      </c>
      <c r="E4" s="23" t="s">
        <v>24</v>
      </c>
      <c r="F4" s="22" t="s">
        <v>23</v>
      </c>
      <c r="G4" s="12" t="s">
        <v>24</v>
      </c>
      <c r="H4" s="20" t="s">
        <v>23</v>
      </c>
      <c r="I4" s="21" t="s">
        <v>24</v>
      </c>
      <c r="J4" s="20" t="s">
        <v>23</v>
      </c>
      <c r="K4" s="21" t="s">
        <v>24</v>
      </c>
    </row>
    <row r="5" spans="4:11" x14ac:dyDescent="0.3">
      <c r="D5" s="1">
        <v>1</v>
      </c>
      <c r="E5" s="15">
        <v>0</v>
      </c>
      <c r="F5" s="1">
        <v>1</v>
      </c>
      <c r="G5" s="1">
        <v>0</v>
      </c>
      <c r="H5" s="1">
        <v>1</v>
      </c>
      <c r="I5" s="1">
        <v>0</v>
      </c>
      <c r="J5" s="13">
        <v>1</v>
      </c>
      <c r="K5" s="17">
        <v>0</v>
      </c>
    </row>
    <row r="6" spans="4:11" x14ac:dyDescent="0.3">
      <c r="D6" s="1">
        <v>2</v>
      </c>
      <c r="E6" s="15">
        <v>0</v>
      </c>
      <c r="F6" s="1">
        <v>2</v>
      </c>
      <c r="G6" s="1">
        <v>25.735211923614347</v>
      </c>
      <c r="H6" s="1">
        <v>2</v>
      </c>
      <c r="I6" s="1">
        <v>0</v>
      </c>
      <c r="J6" s="13">
        <v>2</v>
      </c>
      <c r="K6" s="17">
        <v>0</v>
      </c>
    </row>
    <row r="7" spans="4:11" x14ac:dyDescent="0.3">
      <c r="D7" s="1">
        <v>3</v>
      </c>
      <c r="E7" s="15">
        <v>0</v>
      </c>
      <c r="F7" s="1">
        <v>3</v>
      </c>
      <c r="G7" s="1">
        <v>24.603534209333937</v>
      </c>
      <c r="H7" s="1">
        <v>3</v>
      </c>
      <c r="I7" s="1">
        <v>0</v>
      </c>
      <c r="J7" s="13">
        <v>3</v>
      </c>
      <c r="K7" s="17">
        <v>0</v>
      </c>
    </row>
    <row r="8" spans="4:11" x14ac:dyDescent="0.3">
      <c r="D8" s="1">
        <v>4</v>
      </c>
      <c r="E8" s="15">
        <v>0</v>
      </c>
      <c r="F8" s="1">
        <v>4</v>
      </c>
      <c r="G8" s="1">
        <v>0</v>
      </c>
      <c r="H8" s="1">
        <v>4</v>
      </c>
      <c r="I8" s="1">
        <v>20.169449977018537</v>
      </c>
      <c r="J8" s="13">
        <v>4</v>
      </c>
      <c r="K8" s="2">
        <v>0</v>
      </c>
    </row>
    <row r="9" spans="4:11" x14ac:dyDescent="0.3">
      <c r="D9" s="1">
        <v>5</v>
      </c>
      <c r="E9" s="15">
        <v>0</v>
      </c>
      <c r="F9" s="1">
        <v>5</v>
      </c>
      <c r="G9" s="1">
        <v>0</v>
      </c>
      <c r="H9" s="1">
        <v>5</v>
      </c>
      <c r="I9" s="1">
        <v>0</v>
      </c>
      <c r="J9" s="13">
        <v>5</v>
      </c>
      <c r="K9" s="2">
        <v>0</v>
      </c>
    </row>
    <row r="10" spans="4:11" x14ac:dyDescent="0.3">
      <c r="D10" s="1">
        <v>6</v>
      </c>
      <c r="E10" s="15">
        <v>0</v>
      </c>
      <c r="F10" s="1">
        <v>6</v>
      </c>
      <c r="G10" s="1">
        <v>0</v>
      </c>
      <c r="H10" s="1">
        <v>6</v>
      </c>
      <c r="I10" s="1">
        <v>22.508600158772161</v>
      </c>
      <c r="J10" s="13">
        <v>6</v>
      </c>
      <c r="K10" s="2">
        <v>0</v>
      </c>
    </row>
    <row r="11" spans="4:11" x14ac:dyDescent="0.3">
      <c r="D11" s="1">
        <v>7</v>
      </c>
      <c r="E11" s="15">
        <v>0</v>
      </c>
      <c r="F11" s="1">
        <v>7</v>
      </c>
      <c r="G11" s="1">
        <v>31.939393939393938</v>
      </c>
      <c r="H11" s="1">
        <v>7</v>
      </c>
      <c r="I11" s="1">
        <v>21.930583501006037</v>
      </c>
      <c r="J11" s="13">
        <v>7</v>
      </c>
      <c r="K11" s="18">
        <v>44.268051558002753</v>
      </c>
    </row>
    <row r="12" spans="4:11" x14ac:dyDescent="0.3">
      <c r="D12" s="1">
        <v>8</v>
      </c>
      <c r="E12" s="15">
        <v>0</v>
      </c>
      <c r="F12" s="1">
        <v>8</v>
      </c>
      <c r="G12" s="1">
        <v>0</v>
      </c>
      <c r="H12" s="1">
        <v>8</v>
      </c>
      <c r="I12" s="1">
        <v>26.029208924949291</v>
      </c>
      <c r="J12" s="13">
        <v>8</v>
      </c>
      <c r="K12" s="18">
        <v>0</v>
      </c>
    </row>
    <row r="13" spans="4:11" x14ac:dyDescent="0.3">
      <c r="D13" s="1">
        <v>9</v>
      </c>
      <c r="E13" s="15">
        <v>0</v>
      </c>
      <c r="F13" s="1">
        <v>9</v>
      </c>
      <c r="G13" s="1">
        <v>0</v>
      </c>
      <c r="H13" s="1">
        <v>9</v>
      </c>
      <c r="I13" s="1">
        <v>29.769784172661872</v>
      </c>
      <c r="J13" s="13">
        <v>9</v>
      </c>
      <c r="K13" s="18">
        <v>0</v>
      </c>
    </row>
    <row r="14" spans="4:11" x14ac:dyDescent="0.3">
      <c r="D14" s="1">
        <v>10</v>
      </c>
      <c r="E14" s="15">
        <v>0</v>
      </c>
      <c r="F14" s="1">
        <v>10</v>
      </c>
      <c r="G14" s="1">
        <v>0</v>
      </c>
      <c r="H14" s="1">
        <v>10</v>
      </c>
      <c r="I14" s="1">
        <v>0</v>
      </c>
      <c r="J14" s="13">
        <v>10</v>
      </c>
      <c r="K14" s="18">
        <v>0</v>
      </c>
    </row>
    <row r="15" spans="4:11" x14ac:dyDescent="0.3">
      <c r="D15" s="1">
        <v>11</v>
      </c>
      <c r="E15" s="15">
        <v>34.859459459459458</v>
      </c>
      <c r="F15" s="1">
        <v>11</v>
      </c>
      <c r="G15" s="1">
        <v>0</v>
      </c>
      <c r="H15" s="1">
        <v>11</v>
      </c>
      <c r="I15" s="1">
        <v>27.1875</v>
      </c>
      <c r="J15" s="13">
        <v>11</v>
      </c>
      <c r="K15" s="18">
        <v>0</v>
      </c>
    </row>
    <row r="16" spans="4:11" x14ac:dyDescent="0.3">
      <c r="D16" s="1">
        <v>12</v>
      </c>
      <c r="E16" s="15">
        <v>42.698412698412696</v>
      </c>
      <c r="F16" s="1">
        <v>12</v>
      </c>
      <c r="G16" s="1">
        <v>0</v>
      </c>
      <c r="H16" s="1">
        <v>12</v>
      </c>
      <c r="I16" s="1">
        <v>33.192</v>
      </c>
      <c r="J16" s="13">
        <v>12</v>
      </c>
      <c r="K16" s="18">
        <v>25.521804062126641</v>
      </c>
    </row>
    <row r="17" spans="4:11" x14ac:dyDescent="0.3">
      <c r="D17" s="1">
        <v>13</v>
      </c>
      <c r="E17" s="15">
        <v>0</v>
      </c>
      <c r="F17" s="1">
        <v>13</v>
      </c>
      <c r="G17" s="1">
        <v>0</v>
      </c>
      <c r="H17" s="1">
        <v>13</v>
      </c>
      <c r="I17" s="1">
        <v>30.24867724867725</v>
      </c>
      <c r="J17" s="13">
        <v>13</v>
      </c>
      <c r="K17" s="18">
        <v>0</v>
      </c>
    </row>
    <row r="18" spans="4:11" x14ac:dyDescent="0.3">
      <c r="D18" s="1">
        <v>14</v>
      </c>
      <c r="E18" s="15">
        <v>0</v>
      </c>
      <c r="F18" s="1">
        <v>14</v>
      </c>
      <c r="G18" s="1">
        <v>0</v>
      </c>
      <c r="H18" s="1">
        <v>14</v>
      </c>
      <c r="I18" s="1">
        <v>26.704415954415953</v>
      </c>
      <c r="J18" s="13">
        <v>14</v>
      </c>
      <c r="K18" s="18">
        <v>0</v>
      </c>
    </row>
    <row r="19" spans="4:11" x14ac:dyDescent="0.3">
      <c r="D19" s="1">
        <v>15</v>
      </c>
      <c r="E19" s="15">
        <v>42.964836353800379</v>
      </c>
      <c r="F19" s="1">
        <v>15</v>
      </c>
      <c r="G19" s="1">
        <v>25.03671497584541</v>
      </c>
      <c r="H19" s="1">
        <v>15</v>
      </c>
      <c r="I19" s="1">
        <v>0</v>
      </c>
      <c r="J19" s="13">
        <v>15</v>
      </c>
      <c r="K19" s="18">
        <v>29.133540372670808</v>
      </c>
    </row>
    <row r="20" spans="4:11" x14ac:dyDescent="0.3">
      <c r="D20" s="1">
        <v>16</v>
      </c>
      <c r="E20" s="15">
        <v>0</v>
      </c>
      <c r="F20" s="1">
        <v>16</v>
      </c>
      <c r="G20" s="1">
        <v>0</v>
      </c>
      <c r="H20" s="1">
        <v>16</v>
      </c>
      <c r="I20" s="1">
        <v>0</v>
      </c>
      <c r="J20" s="13">
        <v>16</v>
      </c>
      <c r="K20" s="18">
        <v>0</v>
      </c>
    </row>
    <row r="21" spans="4:11" x14ac:dyDescent="0.3">
      <c r="D21" s="1">
        <v>17</v>
      </c>
      <c r="E21" s="15">
        <v>24.057728119180634</v>
      </c>
      <c r="F21" s="1">
        <v>17</v>
      </c>
      <c r="G21" s="1">
        <v>45.635761589403977</v>
      </c>
      <c r="H21" s="1">
        <v>17</v>
      </c>
      <c r="I21" s="1">
        <v>24.746009521142536</v>
      </c>
      <c r="J21" s="2">
        <v>17</v>
      </c>
      <c r="K21" s="18">
        <v>0</v>
      </c>
    </row>
    <row r="22" spans="4:11" x14ac:dyDescent="0.3">
      <c r="D22" s="1">
        <v>18</v>
      </c>
      <c r="E22" s="15">
        <v>43.361313012895664</v>
      </c>
      <c r="F22" s="1">
        <v>18</v>
      </c>
      <c r="G22" s="1">
        <v>24.27817896389325</v>
      </c>
      <c r="H22" s="1">
        <v>18</v>
      </c>
      <c r="I22" s="1">
        <v>0</v>
      </c>
      <c r="J22" s="2">
        <v>18</v>
      </c>
      <c r="K22" s="18">
        <v>0</v>
      </c>
    </row>
    <row r="23" spans="4:11" x14ac:dyDescent="0.3">
      <c r="D23" s="1">
        <v>19</v>
      </c>
      <c r="E23" s="15">
        <v>43.689134224288203</v>
      </c>
      <c r="F23" s="1">
        <v>19</v>
      </c>
      <c r="G23" s="1">
        <v>40.605072463768117</v>
      </c>
      <c r="H23" s="1">
        <v>19</v>
      </c>
      <c r="I23" s="1">
        <v>20.471565315315317</v>
      </c>
      <c r="J23" s="19">
        <v>19</v>
      </c>
      <c r="K23" s="2">
        <v>0</v>
      </c>
    </row>
    <row r="24" spans="4:11" x14ac:dyDescent="0.3">
      <c r="D24" s="1">
        <v>20</v>
      </c>
      <c r="E24" s="15">
        <v>0</v>
      </c>
      <c r="F24" s="1">
        <v>20</v>
      </c>
      <c r="G24" s="1">
        <v>40.177105831533474</v>
      </c>
      <c r="H24" s="1">
        <v>20</v>
      </c>
      <c r="I24" s="1">
        <v>36.585858585858588</v>
      </c>
      <c r="J24" s="19">
        <v>20</v>
      </c>
      <c r="K24" s="2">
        <v>35.472222222222221</v>
      </c>
    </row>
    <row r="25" spans="4:11" x14ac:dyDescent="0.3">
      <c r="D25" s="1">
        <v>21</v>
      </c>
      <c r="E25" s="15">
        <v>0</v>
      </c>
      <c r="F25" s="1">
        <v>21</v>
      </c>
      <c r="G25" s="1">
        <v>27.419240953221536</v>
      </c>
      <c r="H25" s="1">
        <v>21</v>
      </c>
      <c r="I25" s="1">
        <v>24.401123046875</v>
      </c>
      <c r="J25" s="19">
        <v>21</v>
      </c>
      <c r="K25" s="2">
        <v>25.356937073540561</v>
      </c>
    </row>
    <row r="26" spans="4:11" x14ac:dyDescent="0.3">
      <c r="D26" s="1">
        <v>22</v>
      </c>
      <c r="E26" s="15">
        <v>0</v>
      </c>
      <c r="F26" s="1">
        <v>22</v>
      </c>
      <c r="G26" s="1">
        <v>0</v>
      </c>
      <c r="H26" s="1">
        <v>22</v>
      </c>
      <c r="I26" s="1">
        <v>22.830050444391063</v>
      </c>
      <c r="J26" s="19">
        <v>22</v>
      </c>
      <c r="K26" s="2">
        <v>32.960053262316912</v>
      </c>
    </row>
    <row r="27" spans="4:11" x14ac:dyDescent="0.3">
      <c r="D27" s="1">
        <v>23</v>
      </c>
      <c r="E27" s="15">
        <v>0</v>
      </c>
      <c r="F27" s="1">
        <v>23</v>
      </c>
      <c r="G27" s="1">
        <v>29.051004636785162</v>
      </c>
      <c r="H27" s="1">
        <v>23</v>
      </c>
      <c r="I27" s="1">
        <v>0</v>
      </c>
      <c r="J27" s="19">
        <v>23</v>
      </c>
      <c r="K27" s="2">
        <v>23.447816137697743</v>
      </c>
    </row>
    <row r="28" spans="4:11" x14ac:dyDescent="0.3">
      <c r="D28" s="1">
        <v>24</v>
      </c>
      <c r="E28" s="15">
        <v>28.822505023442734</v>
      </c>
      <c r="F28" s="1">
        <v>24</v>
      </c>
      <c r="G28" s="1">
        <v>22.312234910277326</v>
      </c>
      <c r="H28" s="1">
        <v>24</v>
      </c>
      <c r="I28" s="1">
        <v>0</v>
      </c>
      <c r="J28" s="19">
        <v>24</v>
      </c>
      <c r="K28" s="2">
        <v>0</v>
      </c>
    </row>
    <row r="29" spans="4:11" x14ac:dyDescent="0.3">
      <c r="D29" s="1">
        <v>25</v>
      </c>
      <c r="E29" s="15">
        <v>0</v>
      </c>
      <c r="F29" s="1">
        <v>25</v>
      </c>
      <c r="G29" s="1">
        <v>30.076923076923077</v>
      </c>
      <c r="H29" s="1">
        <v>25</v>
      </c>
      <c r="I29" s="1">
        <v>26.837772651006713</v>
      </c>
      <c r="J29" s="19">
        <v>25</v>
      </c>
      <c r="K29" s="2">
        <v>0</v>
      </c>
    </row>
    <row r="30" spans="4:11" x14ac:dyDescent="0.3">
      <c r="D30" s="1">
        <v>26</v>
      </c>
      <c r="E30" s="15">
        <v>30.028838231255151</v>
      </c>
      <c r="F30" s="1">
        <v>26</v>
      </c>
      <c r="G30" s="1">
        <v>35.929824561403507</v>
      </c>
      <c r="H30" s="1">
        <v>26</v>
      </c>
      <c r="I30" s="1">
        <v>38.08</v>
      </c>
      <c r="J30" s="19">
        <v>26</v>
      </c>
      <c r="K30" s="2">
        <v>21.311363636363637</v>
      </c>
    </row>
    <row r="31" spans="4:11" x14ac:dyDescent="0.3">
      <c r="D31" s="1">
        <v>27</v>
      </c>
      <c r="E31" s="15">
        <v>0</v>
      </c>
      <c r="F31" s="1">
        <v>27</v>
      </c>
      <c r="G31" s="1">
        <v>0</v>
      </c>
      <c r="H31" s="1">
        <v>27</v>
      </c>
      <c r="I31" s="1">
        <v>31.117755824396429</v>
      </c>
      <c r="J31" s="19">
        <v>27</v>
      </c>
      <c r="K31" s="2">
        <v>0</v>
      </c>
    </row>
    <row r="32" spans="4:11" x14ac:dyDescent="0.3">
      <c r="D32" s="1">
        <v>28</v>
      </c>
      <c r="E32" s="15">
        <v>29.73404255319149</v>
      </c>
      <c r="F32" s="1">
        <v>28</v>
      </c>
      <c r="G32" s="1">
        <v>26.63673469387755</v>
      </c>
      <c r="H32" s="1">
        <v>28</v>
      </c>
      <c r="I32" s="1">
        <v>0</v>
      </c>
      <c r="J32" s="19">
        <v>28</v>
      </c>
      <c r="K32" s="2">
        <v>37.684684684684683</v>
      </c>
    </row>
    <row r="33" spans="4:11" x14ac:dyDescent="0.3">
      <c r="D33" s="1">
        <v>29</v>
      </c>
      <c r="E33" s="15">
        <v>0</v>
      </c>
      <c r="F33" s="1">
        <v>29</v>
      </c>
      <c r="G33" s="1">
        <v>23.414315414315414</v>
      </c>
      <c r="H33" s="1">
        <v>29</v>
      </c>
      <c r="I33" s="1">
        <v>34.030612244897959</v>
      </c>
      <c r="J33" s="19">
        <v>29</v>
      </c>
      <c r="K33" s="2">
        <v>0</v>
      </c>
    </row>
    <row r="34" spans="4:11" x14ac:dyDescent="0.3">
      <c r="D34" s="1">
        <v>30</v>
      </c>
      <c r="E34" s="15">
        <v>0</v>
      </c>
      <c r="F34" s="1">
        <v>30</v>
      </c>
      <c r="G34" s="1">
        <v>0</v>
      </c>
      <c r="H34" s="1">
        <v>30</v>
      </c>
      <c r="I34" s="1">
        <v>35.59550561797753</v>
      </c>
      <c r="J34" s="19">
        <v>30</v>
      </c>
      <c r="K34" s="2">
        <v>0</v>
      </c>
    </row>
    <row r="35" spans="4:11" x14ac:dyDescent="0.3">
      <c r="D35" s="1">
        <v>31</v>
      </c>
      <c r="E35" s="15">
        <v>0</v>
      </c>
      <c r="F35" s="1">
        <v>31</v>
      </c>
      <c r="G35" s="1">
        <v>25.588457574716593</v>
      </c>
      <c r="H35" s="1">
        <v>31</v>
      </c>
      <c r="I35" s="1">
        <v>26.749697702539297</v>
      </c>
      <c r="J35" s="19">
        <v>31</v>
      </c>
      <c r="K35" s="2">
        <v>32.653333333333336</v>
      </c>
    </row>
    <row r="36" spans="4:11" x14ac:dyDescent="0.3">
      <c r="D36" s="1">
        <v>32</v>
      </c>
      <c r="E36" s="15">
        <v>0</v>
      </c>
      <c r="F36" s="1">
        <v>32</v>
      </c>
      <c r="G36" s="1">
        <v>26.417989417989418</v>
      </c>
      <c r="H36" s="1">
        <v>32</v>
      </c>
      <c r="I36" s="1">
        <v>28.533803236374467</v>
      </c>
      <c r="J36" s="19">
        <v>32</v>
      </c>
      <c r="K36" s="2">
        <v>27.080522696907487</v>
      </c>
    </row>
    <row r="37" spans="4:11" x14ac:dyDescent="0.3">
      <c r="D37" s="1">
        <v>33</v>
      </c>
      <c r="E37" s="15">
        <v>0</v>
      </c>
      <c r="F37" s="1">
        <v>33</v>
      </c>
      <c r="G37" s="1">
        <v>23.268036729339748</v>
      </c>
      <c r="H37" s="1">
        <v>33</v>
      </c>
      <c r="I37" s="1">
        <v>0</v>
      </c>
      <c r="J37" s="19">
        <v>33</v>
      </c>
      <c r="K37" s="2">
        <v>0</v>
      </c>
    </row>
    <row r="38" spans="4:11" x14ac:dyDescent="0.3">
      <c r="D38" s="1">
        <v>34</v>
      </c>
      <c r="E38" s="15">
        <v>0</v>
      </c>
      <c r="F38" s="1">
        <v>34</v>
      </c>
      <c r="G38" s="1">
        <v>20.382965009208103</v>
      </c>
      <c r="H38" s="1">
        <v>34</v>
      </c>
      <c r="I38" s="1">
        <v>26.513420902341519</v>
      </c>
      <c r="J38" s="19">
        <v>34</v>
      </c>
      <c r="K38" s="2">
        <v>25.19596690796277</v>
      </c>
    </row>
    <row r="39" spans="4:11" x14ac:dyDescent="0.3">
      <c r="D39" s="1">
        <v>35</v>
      </c>
      <c r="E39" s="15">
        <v>0</v>
      </c>
      <c r="F39" s="1">
        <v>35</v>
      </c>
      <c r="G39" s="1">
        <v>0</v>
      </c>
      <c r="H39" s="1">
        <v>35</v>
      </c>
      <c r="I39" s="1">
        <v>28.19269406392694</v>
      </c>
      <c r="J39" s="19">
        <v>35</v>
      </c>
      <c r="K39" s="2">
        <v>22.294535411323732</v>
      </c>
    </row>
    <row r="40" spans="4:11" x14ac:dyDescent="0.3">
      <c r="F40" s="1">
        <v>36</v>
      </c>
      <c r="G40" s="1">
        <v>25.989735849056604</v>
      </c>
      <c r="H40" s="1">
        <v>36</v>
      </c>
      <c r="I40" s="1">
        <v>0</v>
      </c>
      <c r="J40" s="19">
        <v>36</v>
      </c>
      <c r="K40" s="2">
        <v>0</v>
      </c>
    </row>
    <row r="41" spans="4:11" x14ac:dyDescent="0.3">
      <c r="F41" s="1">
        <v>37</v>
      </c>
      <c r="G41" s="1">
        <v>31.142857142857142</v>
      </c>
      <c r="H41" s="1">
        <v>37</v>
      </c>
      <c r="I41" s="1">
        <v>0</v>
      </c>
      <c r="J41" s="19">
        <v>37</v>
      </c>
      <c r="K41" s="2">
        <v>0</v>
      </c>
    </row>
    <row r="42" spans="4:11" x14ac:dyDescent="0.3">
      <c r="F42" s="1">
        <v>38</v>
      </c>
      <c r="G42" s="1">
        <v>39.612903225806448</v>
      </c>
      <c r="H42" s="1">
        <v>38</v>
      </c>
      <c r="I42" s="1">
        <v>23.407991151665975</v>
      </c>
      <c r="J42" s="19">
        <v>38</v>
      </c>
      <c r="K42" s="2">
        <v>32.777777777777779</v>
      </c>
    </row>
    <row r="43" spans="4:11" x14ac:dyDescent="0.3">
      <c r="F43" s="1">
        <v>39</v>
      </c>
      <c r="G43" s="1">
        <v>0</v>
      </c>
      <c r="H43" s="1">
        <v>39</v>
      </c>
      <c r="I43" s="1">
        <v>28.095477386934672</v>
      </c>
      <c r="J43" s="19">
        <v>39</v>
      </c>
      <c r="K43" s="2">
        <v>18.167130555797165</v>
      </c>
    </row>
    <row r="44" spans="4:11" x14ac:dyDescent="0.3">
      <c r="F44" s="1">
        <v>40</v>
      </c>
      <c r="G44" s="1">
        <v>28.092550049228748</v>
      </c>
      <c r="H44" s="1">
        <v>40</v>
      </c>
      <c r="I44" s="1">
        <v>28.738127544097694</v>
      </c>
      <c r="J44" s="19">
        <v>40</v>
      </c>
      <c r="K44" s="2">
        <v>0</v>
      </c>
    </row>
    <row r="45" spans="4:11" x14ac:dyDescent="0.3">
      <c r="F45" s="1">
        <v>41</v>
      </c>
      <c r="G45" s="1">
        <v>0</v>
      </c>
      <c r="H45" s="1">
        <v>41</v>
      </c>
      <c r="I45" s="1">
        <v>0</v>
      </c>
      <c r="J45" s="26">
        <v>41</v>
      </c>
      <c r="K45" s="26">
        <v>0</v>
      </c>
    </row>
    <row r="46" spans="4:11" x14ac:dyDescent="0.3">
      <c r="F46" s="1">
        <v>42</v>
      </c>
      <c r="G46" s="1">
        <v>0</v>
      </c>
      <c r="H46" s="1">
        <v>42</v>
      </c>
      <c r="I46" s="1">
        <v>24.656889940442195</v>
      </c>
    </row>
    <row r="47" spans="4:11" x14ac:dyDescent="0.3">
      <c r="F47" s="1">
        <v>43</v>
      </c>
      <c r="G47" s="1">
        <v>29.355704697986578</v>
      </c>
      <c r="H47" s="1">
        <v>43</v>
      </c>
      <c r="I47" s="1">
        <v>28.733455882352942</v>
      </c>
    </row>
    <row r="48" spans="4:11" x14ac:dyDescent="0.3">
      <c r="F48" s="1">
        <v>44</v>
      </c>
      <c r="G48" s="1">
        <v>28.491525423728813</v>
      </c>
      <c r="H48" s="1">
        <v>44</v>
      </c>
      <c r="I48" s="1">
        <v>41.864990072799472</v>
      </c>
    </row>
    <row r="49" spans="2:11" x14ac:dyDescent="0.3">
      <c r="F49" s="1">
        <v>45</v>
      </c>
      <c r="G49" s="1">
        <v>33.9296875</v>
      </c>
      <c r="H49" s="1">
        <v>45</v>
      </c>
      <c r="I49" s="1">
        <v>24.792904790782291</v>
      </c>
    </row>
    <row r="50" spans="2:11" x14ac:dyDescent="0.3">
      <c r="F50" s="1">
        <v>46</v>
      </c>
      <c r="G50" s="1">
        <v>0</v>
      </c>
      <c r="H50" s="1">
        <v>46</v>
      </c>
      <c r="I50" s="1">
        <v>0</v>
      </c>
    </row>
    <row r="51" spans="2:11" x14ac:dyDescent="0.3">
      <c r="F51" s="1">
        <v>47</v>
      </c>
      <c r="G51" s="1">
        <v>21.613331520754034</v>
      </c>
      <c r="H51" s="1">
        <v>47</v>
      </c>
      <c r="I51" s="1">
        <v>34.25</v>
      </c>
    </row>
    <row r="52" spans="2:11" x14ac:dyDescent="0.3">
      <c r="F52" s="1">
        <v>48</v>
      </c>
      <c r="G52" s="1">
        <v>17.818436487787796</v>
      </c>
      <c r="H52" s="1">
        <v>48</v>
      </c>
      <c r="I52" s="1">
        <v>0</v>
      </c>
    </row>
    <row r="53" spans="2:11" x14ac:dyDescent="0.3">
      <c r="F53" s="1">
        <v>49</v>
      </c>
      <c r="G53" s="1">
        <v>22.749893806813354</v>
      </c>
    </row>
    <row r="55" spans="2:11" x14ac:dyDescent="0.3">
      <c r="B55" s="3"/>
      <c r="C55" s="3"/>
      <c r="D55" s="3"/>
      <c r="E55" s="3" t="s">
        <v>30</v>
      </c>
      <c r="F55" s="3"/>
      <c r="G55" s="3" t="s">
        <v>31</v>
      </c>
      <c r="H55" s="28"/>
      <c r="I55" s="28" t="s">
        <v>32</v>
      </c>
      <c r="J55" s="28"/>
      <c r="K55" s="28" t="s">
        <v>33</v>
      </c>
    </row>
    <row r="56" spans="2:11" x14ac:dyDescent="0.3">
      <c r="B56" s="1" t="s">
        <v>29</v>
      </c>
      <c r="C56" s="1"/>
      <c r="D56" s="1"/>
      <c r="E56" s="1">
        <f>AVERAGE(E5:E39)</f>
        <v>9.1490362764550408</v>
      </c>
      <c r="F56" s="1"/>
      <c r="G56" s="1">
        <f>AVERAGE(G5:G53)</f>
        <v>16.883782175078846</v>
      </c>
      <c r="H56" s="1"/>
      <c r="I56" s="1">
        <f>AVERAGE(I5:I52)</f>
        <v>18.27012345549208</v>
      </c>
      <c r="J56" s="1"/>
      <c r="K56" s="24">
        <f>AVERAGE(K5:K45)</f>
        <v>10.568920480310444</v>
      </c>
    </row>
    <row r="57" spans="2:11" x14ac:dyDescent="0.3">
      <c r="B57" s="1" t="s">
        <v>17</v>
      </c>
      <c r="C57" s="1"/>
      <c r="D57" s="1"/>
      <c r="E57" s="1">
        <f>STDEV(E5:E39)</f>
        <v>16.214502098003312</v>
      </c>
      <c r="F57" s="1"/>
      <c r="G57" s="1">
        <f>STDEV(G5:G53)</f>
        <v>15.047640648752656</v>
      </c>
      <c r="H57" s="1"/>
      <c r="I57" s="1">
        <f>STDEV(I5:I52)</f>
        <v>14.306620832476749</v>
      </c>
      <c r="J57" s="1"/>
      <c r="K57" s="1">
        <f>STDEV(K5:K45)</f>
        <v>14.686416968036603</v>
      </c>
    </row>
    <row r="58" spans="2:11" x14ac:dyDescent="0.3">
      <c r="B58" s="1" t="s">
        <v>34</v>
      </c>
      <c r="C58" s="1"/>
      <c r="D58" s="1"/>
      <c r="E58" s="1">
        <f>E57/SQRT(35)</f>
        <v>2.7407510872863914</v>
      </c>
      <c r="F58" s="1"/>
      <c r="G58" s="1">
        <f>G57/SQRT(49)</f>
        <v>2.1496629498218081</v>
      </c>
      <c r="H58" s="1"/>
      <c r="I58" s="1">
        <f>I57/SQRT(48)</f>
        <v>2.0649828472060898</v>
      </c>
      <c r="J58" s="1"/>
      <c r="K58" s="1">
        <f>K57/SQRT(40)</f>
        <v>2.3221264142969984</v>
      </c>
    </row>
    <row r="60" spans="2:11" x14ac:dyDescent="0.3">
      <c r="B60" s="81" t="s">
        <v>35</v>
      </c>
      <c r="C60" s="1"/>
      <c r="D60" s="1">
        <f>TTEST(E5:E39,G5:G53,2,3)</f>
        <v>2.9620539686072825E-2</v>
      </c>
      <c r="E60" s="1"/>
      <c r="F60" s="1"/>
      <c r="G60" s="1"/>
    </row>
    <row r="61" spans="2:11" x14ac:dyDescent="0.3">
      <c r="B61" s="82"/>
      <c r="C61" s="1"/>
      <c r="D61" s="1"/>
      <c r="E61" s="1">
        <f>TTEST(E5:E39,I5:I52,2,3)</f>
        <v>9.7979109273637188E-3</v>
      </c>
      <c r="F61" s="1"/>
      <c r="G61" s="1"/>
    </row>
    <row r="62" spans="2:11" x14ac:dyDescent="0.3">
      <c r="B62" s="82"/>
      <c r="C62" s="1"/>
      <c r="D62" s="1"/>
      <c r="E62" s="1"/>
      <c r="F62" s="1">
        <f>TTEST(I5:I52,K5:K45,2,3)</f>
        <v>1.4538435412328072E-2</v>
      </c>
      <c r="G62" s="1"/>
    </row>
    <row r="63" spans="2:11" x14ac:dyDescent="0.3">
      <c r="B63" s="83"/>
      <c r="C63" s="1"/>
      <c r="D63" s="1"/>
      <c r="E63" s="1"/>
      <c r="F63" s="1"/>
      <c r="G63" s="1">
        <f>TTEST(G5:G53,K5:K45,2,3)</f>
        <v>4.7694249870949362E-2</v>
      </c>
    </row>
  </sheetData>
  <mergeCells count="6">
    <mergeCell ref="J3:K3"/>
    <mergeCell ref="B60:B63"/>
    <mergeCell ref="D1:I1"/>
    <mergeCell ref="D3:E3"/>
    <mergeCell ref="F3:G3"/>
    <mergeCell ref="H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AQ52"/>
  <sheetViews>
    <sheetView workbookViewId="0">
      <selection activeCell="AE46" sqref="AE46"/>
    </sheetView>
  </sheetViews>
  <sheetFormatPr defaultRowHeight="14" x14ac:dyDescent="0.3"/>
  <sheetData>
    <row r="1" spans="3:43" x14ac:dyDescent="0.3">
      <c r="E1" s="68" t="s">
        <v>36</v>
      </c>
      <c r="F1" s="68"/>
      <c r="G1" s="68"/>
      <c r="H1" s="68"/>
      <c r="I1" s="68"/>
      <c r="J1" s="68"/>
    </row>
    <row r="3" spans="3:43" ht="14.5" thickBot="1" x14ac:dyDescent="0.35"/>
    <row r="4" spans="3:43" ht="14.5" thickBot="1" x14ac:dyDescent="0.35">
      <c r="C4" s="88" t="s">
        <v>42</v>
      </c>
      <c r="D4" s="92"/>
      <c r="E4" s="92"/>
      <c r="F4" s="92"/>
      <c r="G4" s="92"/>
      <c r="H4" s="89"/>
      <c r="I4" s="88" t="s">
        <v>43</v>
      </c>
      <c r="J4" s="92"/>
      <c r="K4" s="92"/>
      <c r="L4" s="92"/>
      <c r="M4" s="92"/>
      <c r="N4" s="93"/>
    </row>
    <row r="5" spans="3:43" ht="42.5" thickBot="1" x14ac:dyDescent="0.35">
      <c r="C5" s="29"/>
      <c r="D5" s="88" t="s">
        <v>23</v>
      </c>
      <c r="E5" s="89"/>
      <c r="F5" s="30" t="s">
        <v>37</v>
      </c>
      <c r="G5" s="30" t="s">
        <v>38</v>
      </c>
      <c r="H5" s="29" t="s">
        <v>39</v>
      </c>
      <c r="I5" s="30"/>
      <c r="J5" s="90" t="s">
        <v>23</v>
      </c>
      <c r="K5" s="91"/>
      <c r="L5" s="30" t="s">
        <v>37</v>
      </c>
      <c r="M5" s="30" t="s">
        <v>38</v>
      </c>
      <c r="N5" s="29" t="s">
        <v>39</v>
      </c>
      <c r="T5" s="73" t="s">
        <v>45</v>
      </c>
      <c r="U5" s="73"/>
      <c r="V5" s="73"/>
      <c r="W5" s="73"/>
      <c r="X5" s="73"/>
      <c r="Y5" s="73"/>
      <c r="Z5" s="73" t="s">
        <v>46</v>
      </c>
      <c r="AA5" s="73"/>
      <c r="AB5" s="73"/>
      <c r="AC5" s="73"/>
      <c r="AD5" s="73"/>
      <c r="AE5" s="73"/>
      <c r="AF5" s="73" t="s">
        <v>47</v>
      </c>
      <c r="AG5" s="73"/>
      <c r="AH5" s="73"/>
      <c r="AI5" s="73"/>
      <c r="AJ5" s="73"/>
      <c r="AK5" s="73"/>
      <c r="AL5" s="81" t="s">
        <v>48</v>
      </c>
      <c r="AM5" s="81"/>
      <c r="AN5" s="73"/>
      <c r="AO5" s="73"/>
      <c r="AP5" s="73"/>
      <c r="AQ5" s="73"/>
    </row>
    <row r="6" spans="3:43" ht="43" thickTop="1" thickBot="1" x14ac:dyDescent="0.35">
      <c r="C6" s="94"/>
      <c r="D6" s="88">
        <v>1</v>
      </c>
      <c r="E6" s="89"/>
      <c r="F6" s="13">
        <v>44.305999999999997</v>
      </c>
      <c r="G6" s="2">
        <v>11.509</v>
      </c>
      <c r="H6" s="31">
        <f>F6/G6</f>
        <v>3.8496828568946038</v>
      </c>
      <c r="I6" s="97"/>
      <c r="J6" s="86">
        <v>1</v>
      </c>
      <c r="K6" s="87"/>
      <c r="L6" s="13">
        <v>18.263000000000002</v>
      </c>
      <c r="M6" s="26">
        <v>11.509</v>
      </c>
      <c r="N6" s="31">
        <f>L6/M6</f>
        <v>1.5868450777652272</v>
      </c>
      <c r="T6" s="48"/>
      <c r="U6" s="6"/>
      <c r="V6" s="16" t="s">
        <v>44</v>
      </c>
      <c r="W6" s="16" t="s">
        <v>37</v>
      </c>
      <c r="X6" s="16" t="s">
        <v>38</v>
      </c>
      <c r="Y6" s="16" t="s">
        <v>39</v>
      </c>
      <c r="Z6" s="52"/>
      <c r="AA6" s="1"/>
      <c r="AB6" s="16" t="s">
        <v>44</v>
      </c>
      <c r="AC6" s="16" t="s">
        <v>37</v>
      </c>
      <c r="AD6" s="16" t="s">
        <v>38</v>
      </c>
      <c r="AE6" s="16" t="s">
        <v>39</v>
      </c>
      <c r="AF6" s="54"/>
      <c r="AG6" s="1"/>
      <c r="AH6" s="16" t="s">
        <v>44</v>
      </c>
      <c r="AI6" s="52" t="s">
        <v>37</v>
      </c>
      <c r="AJ6" s="16" t="s">
        <v>38</v>
      </c>
      <c r="AK6" s="16" t="s">
        <v>39</v>
      </c>
      <c r="AL6" s="16"/>
      <c r="AM6" s="16"/>
      <c r="AN6" s="52" t="s">
        <v>44</v>
      </c>
      <c r="AO6" s="16" t="s">
        <v>37</v>
      </c>
      <c r="AP6" s="16" t="s">
        <v>38</v>
      </c>
      <c r="AQ6" s="16" t="s">
        <v>39</v>
      </c>
    </row>
    <row r="7" spans="3:43" ht="14.5" thickBot="1" x14ac:dyDescent="0.35">
      <c r="C7" s="95"/>
      <c r="D7" s="88">
        <v>2</v>
      </c>
      <c r="E7" s="89"/>
      <c r="F7" s="5">
        <v>80.465999999999994</v>
      </c>
      <c r="G7" s="1">
        <v>7.6639999999999997</v>
      </c>
      <c r="H7" s="31">
        <f t="shared" ref="H7:H31" si="0">F7/G7</f>
        <v>10.499217118997912</v>
      </c>
      <c r="I7" s="98"/>
      <c r="J7" s="86">
        <v>2</v>
      </c>
      <c r="K7" s="87"/>
      <c r="L7" s="13">
        <v>12.324</v>
      </c>
      <c r="M7" s="26">
        <v>7.6639999999999997</v>
      </c>
      <c r="N7" s="31">
        <f t="shared" ref="N7:N31" si="1">L7/M7</f>
        <v>1.6080375782881002</v>
      </c>
      <c r="T7" s="51"/>
      <c r="V7" s="16">
        <v>1</v>
      </c>
      <c r="W7" s="2">
        <v>62.45</v>
      </c>
      <c r="X7" s="2">
        <v>42.896999999999998</v>
      </c>
      <c r="Y7" s="53">
        <f>W7/X7</f>
        <v>1.4558127607991236</v>
      </c>
      <c r="Z7" s="85"/>
      <c r="AA7" s="11"/>
      <c r="AB7" s="2">
        <v>1</v>
      </c>
      <c r="AC7" s="2">
        <v>57.415999999999997</v>
      </c>
      <c r="AD7" s="26">
        <v>18.056999999999999</v>
      </c>
      <c r="AE7" s="53">
        <f>AC7/AD7</f>
        <v>3.1797087002270588</v>
      </c>
      <c r="AF7" s="85"/>
      <c r="AG7" s="11"/>
      <c r="AH7" s="2">
        <v>1</v>
      </c>
      <c r="AI7" s="26">
        <v>43.725000000000001</v>
      </c>
      <c r="AJ7" s="26">
        <v>24.036999999999999</v>
      </c>
      <c r="AK7" s="53">
        <f>AI7/AJ7</f>
        <v>1.8190705994924492</v>
      </c>
      <c r="AL7" s="85"/>
      <c r="AM7" s="11"/>
      <c r="AN7" s="2">
        <v>1</v>
      </c>
      <c r="AO7" s="26">
        <v>27.512</v>
      </c>
      <c r="AP7" s="26">
        <v>20.832000000000001</v>
      </c>
      <c r="AQ7" s="53">
        <f>AO7/AP7</f>
        <v>1.3206605222734256</v>
      </c>
    </row>
    <row r="8" spans="3:43" ht="14.5" thickBot="1" x14ac:dyDescent="0.35">
      <c r="C8" s="95"/>
      <c r="D8" s="88">
        <v>3</v>
      </c>
      <c r="E8" s="89"/>
      <c r="F8" s="13">
        <v>25.291</v>
      </c>
      <c r="G8" s="2">
        <v>8.0350000000000001</v>
      </c>
      <c r="H8" s="31">
        <f t="shared" si="0"/>
        <v>3.1476042314872434</v>
      </c>
      <c r="I8" s="98"/>
      <c r="J8" s="86">
        <v>3</v>
      </c>
      <c r="K8" s="87"/>
      <c r="L8" s="13">
        <v>7.5</v>
      </c>
      <c r="M8" s="2">
        <v>8.0350000000000001</v>
      </c>
      <c r="N8" s="31">
        <f t="shared" si="1"/>
        <v>0.93341630367143746</v>
      </c>
      <c r="T8" s="51"/>
      <c r="V8" s="16">
        <v>2</v>
      </c>
      <c r="W8" s="1">
        <v>23.263999999999999</v>
      </c>
      <c r="X8" s="1">
        <v>18.286999999999999</v>
      </c>
      <c r="Y8" s="53">
        <f>W8/X8</f>
        <v>1.2721605512112431</v>
      </c>
      <c r="Z8" s="85"/>
      <c r="AA8" s="11"/>
      <c r="AB8" s="2">
        <v>2</v>
      </c>
      <c r="AC8" s="2">
        <v>42.241</v>
      </c>
      <c r="AD8" s="26">
        <v>18.117000000000001</v>
      </c>
      <c r="AE8" s="53">
        <f>AC8/AD8</f>
        <v>2.3315670364850694</v>
      </c>
      <c r="AF8" s="85"/>
      <c r="AG8" s="11"/>
      <c r="AH8" s="2">
        <v>2</v>
      </c>
      <c r="AI8" s="26">
        <v>60.88</v>
      </c>
      <c r="AJ8" s="26">
        <v>29.224</v>
      </c>
      <c r="AK8" s="53">
        <f t="shared" ref="AK8:AK21" si="2">AI8/AJ8</f>
        <v>2.0832192718313713</v>
      </c>
      <c r="AL8" s="85"/>
      <c r="AM8" s="11"/>
      <c r="AN8" s="2">
        <v>2</v>
      </c>
      <c r="AO8" s="26">
        <v>22.331</v>
      </c>
      <c r="AP8" s="26">
        <v>17.771999999999998</v>
      </c>
      <c r="AQ8" s="53">
        <f t="shared" ref="AQ8:AQ21" si="3">AO8/AP8</f>
        <v>1.2565271213144273</v>
      </c>
    </row>
    <row r="9" spans="3:43" ht="14.5" thickBot="1" x14ac:dyDescent="0.35">
      <c r="C9" s="95"/>
      <c r="D9" s="88">
        <v>4</v>
      </c>
      <c r="E9" s="89"/>
      <c r="F9" s="13">
        <v>13.5</v>
      </c>
      <c r="G9" s="2">
        <v>13.801</v>
      </c>
      <c r="H9" s="31">
        <f t="shared" si="0"/>
        <v>0.97818998623288167</v>
      </c>
      <c r="I9" s="98"/>
      <c r="J9" s="86">
        <v>4</v>
      </c>
      <c r="K9" s="87"/>
      <c r="L9" s="34">
        <v>18.361000000000001</v>
      </c>
      <c r="M9" s="26">
        <v>13.801</v>
      </c>
      <c r="N9" s="31">
        <f t="shared" si="1"/>
        <v>1.3304108397942178</v>
      </c>
      <c r="T9" s="51"/>
      <c r="V9" s="16">
        <v>3</v>
      </c>
      <c r="W9" s="1">
        <v>20.893999999999998</v>
      </c>
      <c r="X9" s="1">
        <v>19.111000000000001</v>
      </c>
      <c r="Y9" s="53">
        <f t="shared" ref="Y9:Y16" si="4">W9/X9</f>
        <v>1.0932970540526397</v>
      </c>
      <c r="Z9" s="85"/>
      <c r="AA9" s="11"/>
      <c r="AB9" s="2">
        <v>3</v>
      </c>
      <c r="AC9" s="2">
        <v>158.65799999999999</v>
      </c>
      <c r="AD9" s="26">
        <v>18.655000000000001</v>
      </c>
      <c r="AE9" s="53">
        <f t="shared" ref="AE9:AE11" si="5">AC9/AD9</f>
        <v>8.5048512463146597</v>
      </c>
      <c r="AF9" s="85"/>
      <c r="AG9" s="11"/>
      <c r="AH9" s="2">
        <v>3</v>
      </c>
      <c r="AI9" s="26">
        <v>74.501999999999995</v>
      </c>
      <c r="AJ9" s="26">
        <v>21.696999999999999</v>
      </c>
      <c r="AK9" s="53">
        <f t="shared" si="2"/>
        <v>3.4337466009125683</v>
      </c>
      <c r="AL9" s="85"/>
      <c r="AM9" s="11"/>
      <c r="AN9" s="2">
        <v>3</v>
      </c>
      <c r="AO9" s="26">
        <v>24.125</v>
      </c>
      <c r="AP9" s="26">
        <v>17.649999999999999</v>
      </c>
      <c r="AQ9" s="53">
        <f t="shared" si="3"/>
        <v>1.3668555240793203</v>
      </c>
    </row>
    <row r="10" spans="3:43" ht="14.5" thickBot="1" x14ac:dyDescent="0.35">
      <c r="C10" s="95"/>
      <c r="D10" s="88">
        <v>5</v>
      </c>
      <c r="E10" s="89"/>
      <c r="F10" s="13">
        <v>60.755000000000003</v>
      </c>
      <c r="G10" s="2">
        <v>39.79</v>
      </c>
      <c r="H10" s="31">
        <f t="shared" si="0"/>
        <v>1.5268911786881127</v>
      </c>
      <c r="I10" s="98"/>
      <c r="J10" s="86">
        <v>5</v>
      </c>
      <c r="K10" s="87"/>
      <c r="L10" s="34">
        <v>41.603999999999999</v>
      </c>
      <c r="M10" s="26">
        <v>39.79</v>
      </c>
      <c r="N10" s="31">
        <f t="shared" si="1"/>
        <v>1.0455893440562956</v>
      </c>
      <c r="T10" s="51"/>
      <c r="V10" s="16">
        <v>4</v>
      </c>
      <c r="W10" s="1">
        <v>25.847999999999999</v>
      </c>
      <c r="X10" s="1">
        <v>18.792000000000002</v>
      </c>
      <c r="Y10" s="53">
        <f t="shared" si="4"/>
        <v>1.375478927203065</v>
      </c>
      <c r="Z10" s="85"/>
      <c r="AA10" s="11"/>
      <c r="AB10" s="2">
        <v>4</v>
      </c>
      <c r="AC10" s="2">
        <v>26.131</v>
      </c>
      <c r="AD10" s="26">
        <v>30.977</v>
      </c>
      <c r="AE10" s="53">
        <f t="shared" si="5"/>
        <v>0.84356135197081705</v>
      </c>
      <c r="AF10" s="85"/>
      <c r="AG10" s="11"/>
      <c r="AH10" s="2">
        <v>4</v>
      </c>
      <c r="AI10" s="26">
        <v>41.348999999999997</v>
      </c>
      <c r="AJ10" s="26">
        <v>29.724</v>
      </c>
      <c r="AK10" s="53">
        <f t="shared" si="2"/>
        <v>1.3910981025433991</v>
      </c>
      <c r="AL10" s="85"/>
      <c r="AM10" s="11"/>
      <c r="AN10" s="2">
        <v>4</v>
      </c>
      <c r="AO10" s="26">
        <v>19.283000000000001</v>
      </c>
      <c r="AP10" s="26">
        <v>18.821000000000002</v>
      </c>
      <c r="AQ10" s="53">
        <f t="shared" si="3"/>
        <v>1.0245470485096435</v>
      </c>
    </row>
    <row r="11" spans="3:43" ht="14.5" thickBot="1" x14ac:dyDescent="0.35">
      <c r="C11" s="95"/>
      <c r="D11" s="88">
        <v>6</v>
      </c>
      <c r="E11" s="89"/>
      <c r="F11" s="13">
        <v>50.639000000000003</v>
      </c>
      <c r="G11" s="26">
        <v>39.057000000000002</v>
      </c>
      <c r="H11" s="31">
        <f t="shared" si="0"/>
        <v>1.2965409529661776</v>
      </c>
      <c r="I11" s="98"/>
      <c r="J11" s="86">
        <v>6</v>
      </c>
      <c r="K11" s="87"/>
      <c r="L11" s="34">
        <v>48.747999999999998</v>
      </c>
      <c r="M11" s="26">
        <v>39.057000000000002</v>
      </c>
      <c r="N11" s="31">
        <f t="shared" si="1"/>
        <v>1.2481245359346596</v>
      </c>
      <c r="T11" s="51"/>
      <c r="V11" s="16">
        <v>5</v>
      </c>
      <c r="W11" s="4">
        <v>20.677</v>
      </c>
      <c r="X11" s="4">
        <v>18.527999999999999</v>
      </c>
      <c r="Y11" s="53">
        <f t="shared" si="4"/>
        <v>1.1159866148531952</v>
      </c>
      <c r="Z11" s="85"/>
      <c r="AA11" s="11"/>
      <c r="AB11" s="2">
        <v>5</v>
      </c>
      <c r="AC11" s="2">
        <v>28.533999999999999</v>
      </c>
      <c r="AD11" s="26">
        <v>21.475999999999999</v>
      </c>
      <c r="AE11" s="53">
        <f t="shared" si="5"/>
        <v>1.3286459303408455</v>
      </c>
      <c r="AF11" s="85"/>
      <c r="AG11" s="11"/>
      <c r="AH11" s="2">
        <v>5</v>
      </c>
      <c r="AI11" s="26">
        <v>21</v>
      </c>
      <c r="AJ11" s="26">
        <v>21.817</v>
      </c>
      <c r="AK11" s="53">
        <f t="shared" si="2"/>
        <v>0.96255213824082142</v>
      </c>
      <c r="AL11" s="85"/>
      <c r="AM11" s="11"/>
      <c r="AN11" s="2">
        <v>5</v>
      </c>
      <c r="AO11" s="26">
        <v>18.085000000000001</v>
      </c>
      <c r="AP11" s="26">
        <v>18.082000000000001</v>
      </c>
      <c r="AQ11" s="53">
        <f t="shared" si="3"/>
        <v>1.0001659108505696</v>
      </c>
    </row>
    <row r="12" spans="3:43" ht="14.5" thickBot="1" x14ac:dyDescent="0.35">
      <c r="C12" s="95"/>
      <c r="D12" s="88">
        <v>7</v>
      </c>
      <c r="E12" s="89"/>
      <c r="F12" s="34">
        <v>84.055000000000007</v>
      </c>
      <c r="G12" s="26">
        <v>35.494999999999997</v>
      </c>
      <c r="H12" s="31">
        <f t="shared" si="0"/>
        <v>2.3680800112691931</v>
      </c>
      <c r="I12" s="98"/>
      <c r="J12" s="86">
        <v>7</v>
      </c>
      <c r="K12" s="87"/>
      <c r="L12" s="34">
        <v>40.122999999999998</v>
      </c>
      <c r="M12" s="26">
        <v>35.494999999999997</v>
      </c>
      <c r="N12" s="31">
        <f t="shared" si="1"/>
        <v>1.1303845612058037</v>
      </c>
      <c r="T12" s="51"/>
      <c r="V12" s="16">
        <v>6</v>
      </c>
      <c r="W12" s="4">
        <v>17.236999999999998</v>
      </c>
      <c r="X12" s="4">
        <v>15.996</v>
      </c>
      <c r="Y12" s="53">
        <f t="shared" si="4"/>
        <v>1.0775818954738683</v>
      </c>
      <c r="Z12" s="85"/>
      <c r="AA12" s="11"/>
      <c r="AB12" s="2">
        <v>6</v>
      </c>
      <c r="AC12" s="2">
        <v>35.323999999999998</v>
      </c>
      <c r="AD12" s="26">
        <v>27.885000000000002</v>
      </c>
      <c r="AE12" s="53">
        <f t="shared" ref="AE12:AE32" si="6">AC12/AD12</f>
        <v>1.2667742513896358</v>
      </c>
      <c r="AF12" s="85"/>
      <c r="AG12" s="11"/>
      <c r="AH12" s="2">
        <v>6</v>
      </c>
      <c r="AI12" s="26">
        <v>22.742999999999999</v>
      </c>
      <c r="AJ12" s="26">
        <v>18.856000000000002</v>
      </c>
      <c r="AK12" s="53">
        <f t="shared" si="2"/>
        <v>1.2061412812897749</v>
      </c>
      <c r="AL12" s="85"/>
      <c r="AM12" s="11"/>
      <c r="AN12" s="2">
        <v>6</v>
      </c>
      <c r="AO12" s="26">
        <v>22.978999999999999</v>
      </c>
      <c r="AP12" s="26">
        <v>19.853000000000002</v>
      </c>
      <c r="AQ12" s="53">
        <f t="shared" si="3"/>
        <v>1.1574573112375961</v>
      </c>
    </row>
    <row r="13" spans="3:43" ht="14.5" thickBot="1" x14ac:dyDescent="0.35">
      <c r="C13" s="95"/>
      <c r="D13" s="88">
        <v>8</v>
      </c>
      <c r="E13" s="89"/>
      <c r="F13" s="34">
        <v>28.177</v>
      </c>
      <c r="G13" s="26">
        <v>24.373000000000001</v>
      </c>
      <c r="H13" s="31">
        <f t="shared" si="0"/>
        <v>1.1560743445616051</v>
      </c>
      <c r="I13" s="98"/>
      <c r="J13" s="86">
        <v>8</v>
      </c>
      <c r="K13" s="87"/>
      <c r="L13" s="34">
        <v>11.978999999999999</v>
      </c>
      <c r="M13" s="26">
        <v>24.373000000000001</v>
      </c>
      <c r="N13" s="31">
        <f t="shared" si="1"/>
        <v>0.49148648094202596</v>
      </c>
      <c r="T13" s="51"/>
      <c r="V13" s="16">
        <v>7</v>
      </c>
      <c r="W13" s="4">
        <v>17.131</v>
      </c>
      <c r="X13" s="4">
        <v>17.870999999999999</v>
      </c>
      <c r="Y13" s="53">
        <f t="shared" si="4"/>
        <v>0.95859213250517605</v>
      </c>
      <c r="Z13" s="85"/>
      <c r="AA13" s="11"/>
      <c r="AB13" s="2">
        <v>7</v>
      </c>
      <c r="AC13" s="2">
        <v>25.577999999999999</v>
      </c>
      <c r="AD13" s="26">
        <v>27.736999999999998</v>
      </c>
      <c r="AE13" s="53">
        <f t="shared" si="6"/>
        <v>0.92216173342466745</v>
      </c>
      <c r="AF13" s="85"/>
      <c r="AG13" s="11"/>
      <c r="AH13" s="2">
        <v>7</v>
      </c>
      <c r="AI13" s="26">
        <v>39.850999999999999</v>
      </c>
      <c r="AJ13" s="26">
        <v>18.681999999999999</v>
      </c>
      <c r="AK13" s="53">
        <f t="shared" si="2"/>
        <v>2.1331227919922924</v>
      </c>
      <c r="AL13" s="85"/>
      <c r="AM13" s="11"/>
      <c r="AN13" s="2">
        <v>7</v>
      </c>
      <c r="AO13" s="26">
        <v>17.945</v>
      </c>
      <c r="AP13" s="26">
        <v>16.966000000000001</v>
      </c>
      <c r="AQ13" s="53">
        <f t="shared" si="3"/>
        <v>1.0577036425792761</v>
      </c>
    </row>
    <row r="14" spans="3:43" ht="14.5" thickBot="1" x14ac:dyDescent="0.35">
      <c r="C14" s="95"/>
      <c r="D14" s="88">
        <v>9</v>
      </c>
      <c r="E14" s="89"/>
      <c r="F14" s="34">
        <v>29.959</v>
      </c>
      <c r="G14" s="26">
        <v>8.6980000000000004</v>
      </c>
      <c r="H14" s="31">
        <f t="shared" si="0"/>
        <v>3.4443550241434813</v>
      </c>
      <c r="I14" s="98"/>
      <c r="J14" s="86">
        <v>9</v>
      </c>
      <c r="K14" s="87"/>
      <c r="L14" s="34">
        <v>11.542</v>
      </c>
      <c r="M14" s="26">
        <v>8.6980000000000004</v>
      </c>
      <c r="N14" s="31">
        <f t="shared" si="1"/>
        <v>1.3269717176362381</v>
      </c>
      <c r="T14" s="51"/>
      <c r="V14" s="16">
        <v>8</v>
      </c>
      <c r="W14" s="4">
        <v>18.390999999999998</v>
      </c>
      <c r="X14" s="4">
        <v>18.827000000000002</v>
      </c>
      <c r="Y14" s="53">
        <f t="shared" si="4"/>
        <v>0.97684176979869319</v>
      </c>
      <c r="Z14" s="85"/>
      <c r="AA14" s="11"/>
      <c r="AB14" s="2">
        <v>8</v>
      </c>
      <c r="AC14" s="2">
        <v>23.184999999999999</v>
      </c>
      <c r="AD14" s="26">
        <v>22.224</v>
      </c>
      <c r="AE14" s="53">
        <f t="shared" si="6"/>
        <v>1.0432415406767459</v>
      </c>
      <c r="AF14" s="85"/>
      <c r="AG14" s="11"/>
      <c r="AH14" s="2">
        <v>8</v>
      </c>
      <c r="AI14" s="26">
        <v>51.787999999999997</v>
      </c>
      <c r="AJ14" s="26">
        <v>27.51</v>
      </c>
      <c r="AK14" s="53">
        <f t="shared" si="2"/>
        <v>1.8825154489276625</v>
      </c>
      <c r="AL14" s="85"/>
      <c r="AM14" s="11"/>
      <c r="AN14" s="2">
        <v>8</v>
      </c>
      <c r="AO14" s="26">
        <v>37.378</v>
      </c>
      <c r="AP14" s="26">
        <v>17.334</v>
      </c>
      <c r="AQ14" s="53">
        <f t="shared" si="3"/>
        <v>2.1563401407638167</v>
      </c>
    </row>
    <row r="15" spans="3:43" ht="14.5" thickBot="1" x14ac:dyDescent="0.35">
      <c r="C15" s="95"/>
      <c r="D15" s="88">
        <v>10</v>
      </c>
      <c r="E15" s="89"/>
      <c r="F15" s="34">
        <v>53.53</v>
      </c>
      <c r="G15" s="26">
        <v>5.7130000000000001</v>
      </c>
      <c r="H15" s="31">
        <f t="shared" si="0"/>
        <v>9.3698582180990719</v>
      </c>
      <c r="I15" s="98"/>
      <c r="J15" s="86">
        <v>10</v>
      </c>
      <c r="K15" s="87"/>
      <c r="L15" s="34">
        <v>42.216999999999999</v>
      </c>
      <c r="M15" s="26">
        <v>5.7130000000000001</v>
      </c>
      <c r="N15" s="31">
        <f t="shared" si="1"/>
        <v>7.389637668475407</v>
      </c>
      <c r="T15" s="51"/>
      <c r="V15" s="16">
        <v>9</v>
      </c>
      <c r="W15" s="4">
        <v>17.146000000000001</v>
      </c>
      <c r="X15" s="4">
        <v>19.529</v>
      </c>
      <c r="Y15" s="53">
        <f t="shared" si="4"/>
        <v>0.87797634287469917</v>
      </c>
      <c r="Z15" s="85"/>
      <c r="AA15" s="11"/>
      <c r="AB15" s="2">
        <v>9</v>
      </c>
      <c r="AC15" s="2">
        <v>27.908999999999999</v>
      </c>
      <c r="AD15" s="26">
        <v>24.498000000000001</v>
      </c>
      <c r="AE15" s="53">
        <f t="shared" si="6"/>
        <v>1.1392358559882438</v>
      </c>
      <c r="AF15" s="85"/>
      <c r="AG15" s="11"/>
      <c r="AH15" s="2">
        <v>9</v>
      </c>
      <c r="AI15" s="26">
        <v>35.551000000000002</v>
      </c>
      <c r="AJ15" s="26">
        <v>24.603000000000002</v>
      </c>
      <c r="AK15" s="53">
        <f t="shared" si="2"/>
        <v>1.4449863837743364</v>
      </c>
      <c r="AL15" s="85"/>
      <c r="AM15" s="11"/>
      <c r="AN15" s="2">
        <v>9</v>
      </c>
      <c r="AO15" s="26">
        <v>44.545999999999999</v>
      </c>
      <c r="AP15" s="26">
        <v>19.248000000000001</v>
      </c>
      <c r="AQ15" s="53">
        <f t="shared" si="3"/>
        <v>2.3143183707398172</v>
      </c>
    </row>
    <row r="16" spans="3:43" ht="14.5" thickBot="1" x14ac:dyDescent="0.35">
      <c r="C16" s="95"/>
      <c r="D16" s="88">
        <v>11</v>
      </c>
      <c r="E16" s="89"/>
      <c r="F16" s="34">
        <v>37.715000000000003</v>
      </c>
      <c r="G16" s="26">
        <v>12.433</v>
      </c>
      <c r="H16" s="31">
        <f t="shared" si="0"/>
        <v>3.0334593420735145</v>
      </c>
      <c r="I16" s="98"/>
      <c r="J16" s="86">
        <v>11</v>
      </c>
      <c r="K16" s="87"/>
      <c r="L16" s="34">
        <v>32.231000000000002</v>
      </c>
      <c r="M16" s="26">
        <v>12.433</v>
      </c>
      <c r="N16" s="31">
        <f t="shared" si="1"/>
        <v>2.5923751307005554</v>
      </c>
      <c r="T16" s="51"/>
      <c r="V16" s="16">
        <v>10</v>
      </c>
      <c r="W16" s="4">
        <v>26.638000000000002</v>
      </c>
      <c r="X16" s="4">
        <v>20.826000000000001</v>
      </c>
      <c r="Y16" s="53">
        <f t="shared" si="4"/>
        <v>1.279074234130414</v>
      </c>
      <c r="Z16" s="85"/>
      <c r="AA16" s="11"/>
      <c r="AB16" s="2">
        <v>10</v>
      </c>
      <c r="AC16" s="2">
        <v>41.773000000000003</v>
      </c>
      <c r="AD16" s="26">
        <v>24.847999999999999</v>
      </c>
      <c r="AE16" s="53">
        <f t="shared" si="6"/>
        <v>1.6811413393432069</v>
      </c>
      <c r="AF16" s="85"/>
      <c r="AG16" s="11"/>
      <c r="AH16" s="2">
        <v>10</v>
      </c>
      <c r="AI16" s="26">
        <v>29.448</v>
      </c>
      <c r="AJ16" s="26">
        <v>20.010999999999999</v>
      </c>
      <c r="AK16" s="53">
        <f t="shared" si="2"/>
        <v>1.4715906251561641</v>
      </c>
      <c r="AL16" s="85"/>
      <c r="AM16" s="11"/>
      <c r="AN16" s="2">
        <v>10</v>
      </c>
      <c r="AO16" s="26">
        <v>25.212</v>
      </c>
      <c r="AP16" s="26">
        <v>18.684000000000001</v>
      </c>
      <c r="AQ16" s="53">
        <f t="shared" si="3"/>
        <v>1.3493898522800256</v>
      </c>
    </row>
    <row r="17" spans="3:43" ht="14.5" thickBot="1" x14ac:dyDescent="0.35">
      <c r="C17" s="95"/>
      <c r="D17" s="88">
        <v>12</v>
      </c>
      <c r="E17" s="89"/>
      <c r="F17" s="34">
        <v>82.42</v>
      </c>
      <c r="G17" s="26">
        <v>21.77</v>
      </c>
      <c r="H17" s="31">
        <f t="shared" si="0"/>
        <v>3.7859439595774003</v>
      </c>
      <c r="I17" s="98"/>
      <c r="J17" s="86">
        <v>12</v>
      </c>
      <c r="K17" s="87"/>
      <c r="L17" s="34">
        <v>54.192999999999998</v>
      </c>
      <c r="M17" s="26">
        <v>21.77</v>
      </c>
      <c r="N17" s="31">
        <f t="shared" si="1"/>
        <v>2.4893431327514928</v>
      </c>
      <c r="T17" s="51"/>
      <c r="V17" s="16">
        <v>11</v>
      </c>
      <c r="W17" s="1">
        <v>18.34</v>
      </c>
      <c r="X17" s="1">
        <v>16.619</v>
      </c>
      <c r="Y17" s="53">
        <f t="shared" ref="Y17:Y29" si="7">W17/X17</f>
        <v>1.1035561706480534</v>
      </c>
      <c r="Z17" s="85"/>
      <c r="AA17" s="11"/>
      <c r="AB17" s="2">
        <v>11</v>
      </c>
      <c r="AC17" s="2">
        <v>31.187000000000001</v>
      </c>
      <c r="AD17" s="26">
        <v>21.105</v>
      </c>
      <c r="AE17" s="53">
        <f t="shared" si="6"/>
        <v>1.4777067045723762</v>
      </c>
      <c r="AF17" s="85"/>
      <c r="AG17" s="11"/>
      <c r="AH17" s="2">
        <v>11</v>
      </c>
      <c r="AI17" s="26">
        <v>21.786000000000001</v>
      </c>
      <c r="AJ17" s="26">
        <v>18.16</v>
      </c>
      <c r="AK17" s="53">
        <f t="shared" si="2"/>
        <v>1.1996696035242291</v>
      </c>
      <c r="AL17" s="85"/>
      <c r="AM17" s="11"/>
      <c r="AN17" s="2">
        <v>11</v>
      </c>
      <c r="AO17" s="26">
        <v>30.416</v>
      </c>
      <c r="AP17" s="26">
        <v>18.548999999999999</v>
      </c>
      <c r="AQ17" s="53">
        <f t="shared" si="3"/>
        <v>1.6397649468974069</v>
      </c>
    </row>
    <row r="18" spans="3:43" ht="14.5" thickBot="1" x14ac:dyDescent="0.35">
      <c r="C18" s="95"/>
      <c r="D18" s="88">
        <v>13</v>
      </c>
      <c r="E18" s="89"/>
      <c r="F18" s="34">
        <v>35.823</v>
      </c>
      <c r="G18" s="26">
        <v>30.01</v>
      </c>
      <c r="H18" s="31">
        <f t="shared" si="0"/>
        <v>1.1937020993002332</v>
      </c>
      <c r="I18" s="98"/>
      <c r="J18" s="86">
        <v>13</v>
      </c>
      <c r="K18" s="87"/>
      <c r="L18" s="34">
        <v>29.190999999999999</v>
      </c>
      <c r="M18" s="26">
        <v>30.01</v>
      </c>
      <c r="N18" s="31">
        <f t="shared" si="1"/>
        <v>0.97270909696767738</v>
      </c>
      <c r="T18" s="51"/>
      <c r="V18" s="16">
        <v>12</v>
      </c>
      <c r="W18" s="1">
        <v>17.739999999999998</v>
      </c>
      <c r="X18" s="1">
        <v>19.347000000000001</v>
      </c>
      <c r="Y18" s="53">
        <f t="shared" si="7"/>
        <v>0.91693802656742629</v>
      </c>
      <c r="Z18" s="85"/>
      <c r="AA18" s="11"/>
      <c r="AB18" s="2">
        <v>12</v>
      </c>
      <c r="AC18" s="2">
        <v>25.454999999999998</v>
      </c>
      <c r="AD18" s="26">
        <v>23.765999999999998</v>
      </c>
      <c r="AE18" s="53">
        <f t="shared" si="6"/>
        <v>1.0710679121433981</v>
      </c>
      <c r="AF18" s="85"/>
      <c r="AG18" s="11"/>
      <c r="AH18" s="2">
        <v>12</v>
      </c>
      <c r="AI18" s="26">
        <v>65.978999999999999</v>
      </c>
      <c r="AJ18" s="26">
        <v>21.812999999999999</v>
      </c>
      <c r="AK18" s="53">
        <f t="shared" si="2"/>
        <v>3.0247558795213862</v>
      </c>
      <c r="AL18" s="85"/>
      <c r="AM18" s="11"/>
      <c r="AN18" s="2">
        <v>12</v>
      </c>
      <c r="AO18" s="26">
        <v>21.731000000000002</v>
      </c>
      <c r="AP18" s="26">
        <v>17.986999999999998</v>
      </c>
      <c r="AQ18" s="53">
        <f t="shared" si="3"/>
        <v>1.2081503307944628</v>
      </c>
    </row>
    <row r="19" spans="3:43" ht="14.5" thickBot="1" x14ac:dyDescent="0.35">
      <c r="C19" s="95"/>
      <c r="D19" s="88">
        <v>14</v>
      </c>
      <c r="E19" s="89"/>
      <c r="F19" s="34">
        <v>59.73</v>
      </c>
      <c r="G19" s="26">
        <v>27.61</v>
      </c>
      <c r="H19" s="31">
        <f t="shared" si="0"/>
        <v>2.1633466135458166</v>
      </c>
      <c r="I19" s="98"/>
      <c r="J19" s="86">
        <v>14</v>
      </c>
      <c r="K19" s="87"/>
      <c r="L19" s="34">
        <v>32.113999999999997</v>
      </c>
      <c r="M19" s="26">
        <v>27.61</v>
      </c>
      <c r="N19" s="31">
        <f t="shared" si="1"/>
        <v>1.1631293009779065</v>
      </c>
      <c r="T19" s="51"/>
      <c r="V19" s="16">
        <v>13</v>
      </c>
      <c r="W19" s="1">
        <v>23.936</v>
      </c>
      <c r="X19" s="1">
        <v>18.853000000000002</v>
      </c>
      <c r="Y19" s="53">
        <f t="shared" si="7"/>
        <v>1.2696122633002704</v>
      </c>
      <c r="Z19" s="85"/>
      <c r="AA19" s="11"/>
      <c r="AB19" s="2">
        <v>13</v>
      </c>
      <c r="AC19" s="2">
        <v>25.05</v>
      </c>
      <c r="AD19" s="26">
        <v>22.983000000000001</v>
      </c>
      <c r="AE19" s="53">
        <f t="shared" si="6"/>
        <v>1.0899360396815037</v>
      </c>
      <c r="AF19" s="85"/>
      <c r="AG19" s="11"/>
      <c r="AH19" s="2">
        <v>13</v>
      </c>
      <c r="AI19" s="26">
        <v>22.44</v>
      </c>
      <c r="AJ19" s="26">
        <v>18.917000000000002</v>
      </c>
      <c r="AK19" s="53">
        <f t="shared" si="2"/>
        <v>1.1862346037955278</v>
      </c>
      <c r="AL19" s="85"/>
      <c r="AM19" s="11"/>
      <c r="AN19" s="2">
        <v>13</v>
      </c>
      <c r="AO19" s="26">
        <v>29.382000000000001</v>
      </c>
      <c r="AP19" s="26">
        <v>22.123000000000001</v>
      </c>
      <c r="AQ19" s="53">
        <f t="shared" si="3"/>
        <v>1.3281200560502644</v>
      </c>
    </row>
    <row r="20" spans="3:43" ht="14.5" thickBot="1" x14ac:dyDescent="0.35">
      <c r="C20" s="95"/>
      <c r="D20" s="88">
        <v>15</v>
      </c>
      <c r="E20" s="89"/>
      <c r="F20" s="34">
        <v>55.325000000000003</v>
      </c>
      <c r="G20" s="26">
        <v>12.79</v>
      </c>
      <c r="H20" s="31">
        <f t="shared" si="0"/>
        <v>4.3256450351837374</v>
      </c>
      <c r="I20" s="98"/>
      <c r="J20" s="86">
        <v>15</v>
      </c>
      <c r="K20" s="87"/>
      <c r="L20" s="34">
        <v>17.936</v>
      </c>
      <c r="M20" s="26">
        <v>12.79</v>
      </c>
      <c r="N20" s="31">
        <f t="shared" si="1"/>
        <v>1.4023455824863176</v>
      </c>
      <c r="T20" s="51"/>
      <c r="V20" s="16">
        <v>14</v>
      </c>
      <c r="W20" s="1">
        <v>18.689</v>
      </c>
      <c r="X20" s="1">
        <v>17.443000000000001</v>
      </c>
      <c r="Y20" s="53">
        <f t="shared" si="7"/>
        <v>1.0714326663991285</v>
      </c>
      <c r="Z20" s="85"/>
      <c r="AA20" s="11"/>
      <c r="AB20" s="2">
        <v>14</v>
      </c>
      <c r="AC20" s="2">
        <v>47.747</v>
      </c>
      <c r="AD20" s="26">
        <v>20.451000000000001</v>
      </c>
      <c r="AE20" s="53">
        <f t="shared" si="6"/>
        <v>2.3347024595374308</v>
      </c>
      <c r="AF20" s="85"/>
      <c r="AG20" s="11"/>
      <c r="AH20" s="2">
        <v>14</v>
      </c>
      <c r="AI20" s="26">
        <v>24.643000000000001</v>
      </c>
      <c r="AJ20" s="26">
        <v>20.347999999999999</v>
      </c>
      <c r="AK20" s="53">
        <f t="shared" si="2"/>
        <v>1.211077255749951</v>
      </c>
      <c r="AL20" s="85"/>
      <c r="AM20" s="11"/>
      <c r="AN20" s="2">
        <v>14</v>
      </c>
      <c r="AO20" s="26">
        <v>32.853999999999999</v>
      </c>
      <c r="AP20" s="26">
        <v>20.742000000000001</v>
      </c>
      <c r="AQ20" s="53">
        <f t="shared" si="3"/>
        <v>1.5839359753157842</v>
      </c>
    </row>
    <row r="21" spans="3:43" ht="14.5" thickBot="1" x14ac:dyDescent="0.35">
      <c r="C21" s="95"/>
      <c r="D21" s="88">
        <v>16</v>
      </c>
      <c r="E21" s="89"/>
      <c r="F21" s="34">
        <v>49.868000000000002</v>
      </c>
      <c r="G21" s="26">
        <v>26.087</v>
      </c>
      <c r="H21" s="31">
        <f t="shared" si="0"/>
        <v>1.9116034806608657</v>
      </c>
      <c r="I21" s="98"/>
      <c r="J21" s="86">
        <v>16</v>
      </c>
      <c r="K21" s="87"/>
      <c r="L21" s="34">
        <v>27.32</v>
      </c>
      <c r="M21" s="26">
        <v>26.087</v>
      </c>
      <c r="N21" s="31">
        <f t="shared" si="1"/>
        <v>1.0472649212251313</v>
      </c>
      <c r="T21" s="51"/>
      <c r="V21" s="16">
        <v>15</v>
      </c>
      <c r="W21" s="1">
        <v>20.516999999999999</v>
      </c>
      <c r="X21" s="1">
        <v>22.181999999999999</v>
      </c>
      <c r="Y21" s="53">
        <f t="shared" si="7"/>
        <v>0.92493913984311604</v>
      </c>
      <c r="Z21" s="85"/>
      <c r="AA21" s="11"/>
      <c r="AB21" s="2">
        <v>15</v>
      </c>
      <c r="AC21" s="2">
        <v>36.825000000000003</v>
      </c>
      <c r="AD21" s="26">
        <v>21.347999999999999</v>
      </c>
      <c r="AE21" s="53">
        <f t="shared" si="6"/>
        <v>1.7249859471613267</v>
      </c>
      <c r="AF21" s="85"/>
      <c r="AG21" s="11"/>
      <c r="AH21" s="2">
        <v>15</v>
      </c>
      <c r="AI21" s="26">
        <v>30.030999999999999</v>
      </c>
      <c r="AJ21" s="26">
        <v>20.533000000000001</v>
      </c>
      <c r="AK21" s="53">
        <f t="shared" si="2"/>
        <v>1.4625724443578627</v>
      </c>
      <c r="AL21" s="85"/>
      <c r="AM21" s="11"/>
      <c r="AN21" s="2">
        <v>15</v>
      </c>
      <c r="AO21" s="26">
        <v>20.079000000000001</v>
      </c>
      <c r="AP21" s="26">
        <v>16.087</v>
      </c>
      <c r="AQ21" s="53">
        <f t="shared" si="3"/>
        <v>1.2481506806738361</v>
      </c>
    </row>
    <row r="22" spans="3:43" ht="14.5" thickBot="1" x14ac:dyDescent="0.35">
      <c r="C22" s="95"/>
      <c r="D22" s="88">
        <v>17</v>
      </c>
      <c r="E22" s="89"/>
      <c r="F22" s="34">
        <v>55.109000000000002</v>
      </c>
      <c r="G22" s="26">
        <v>13.696999999999999</v>
      </c>
      <c r="H22" s="31">
        <f t="shared" si="0"/>
        <v>4.0234357888588743</v>
      </c>
      <c r="I22" s="98"/>
      <c r="J22" s="86">
        <v>17</v>
      </c>
      <c r="K22" s="87"/>
      <c r="L22" s="34">
        <v>28.556999999999999</v>
      </c>
      <c r="M22" s="26">
        <v>13.696999999999999</v>
      </c>
      <c r="N22" s="31">
        <f t="shared" si="1"/>
        <v>2.084909104183398</v>
      </c>
      <c r="T22" s="51"/>
      <c r="V22" s="16">
        <v>16</v>
      </c>
      <c r="W22" s="1">
        <v>21.907</v>
      </c>
      <c r="X22" s="1">
        <v>18.385000000000002</v>
      </c>
      <c r="Y22" s="53">
        <f t="shared" si="7"/>
        <v>1.1915692140331791</v>
      </c>
      <c r="Z22" s="85"/>
      <c r="AA22" s="11"/>
      <c r="AB22" s="2">
        <v>16</v>
      </c>
      <c r="AC22" s="2">
        <v>45.421999999999997</v>
      </c>
      <c r="AD22" s="26">
        <v>25.103999999999999</v>
      </c>
      <c r="AE22" s="53">
        <f t="shared" si="6"/>
        <v>1.809353091140854</v>
      </c>
      <c r="AF22" s="85"/>
      <c r="AG22" s="11"/>
      <c r="AH22" s="2">
        <v>16</v>
      </c>
      <c r="AI22" s="26">
        <v>20.599</v>
      </c>
      <c r="AJ22" s="26">
        <v>22.577999999999999</v>
      </c>
      <c r="AK22" s="53">
        <f t="shared" ref="AK22:AK30" si="8">AI22/AJ22</f>
        <v>0.91234830365842856</v>
      </c>
      <c r="AL22" s="85"/>
      <c r="AM22" s="11"/>
      <c r="AN22" s="2">
        <v>16</v>
      </c>
      <c r="AO22" s="26">
        <v>25.181000000000001</v>
      </c>
      <c r="AP22" s="26">
        <v>18.268000000000001</v>
      </c>
      <c r="AQ22" s="53">
        <f t="shared" ref="AQ22:AQ28" si="9">AO22/AP22</f>
        <v>1.3784212831180205</v>
      </c>
    </row>
    <row r="23" spans="3:43" ht="14.5" thickBot="1" x14ac:dyDescent="0.35">
      <c r="C23" s="95"/>
      <c r="D23" s="88">
        <v>18</v>
      </c>
      <c r="E23" s="89"/>
      <c r="F23" s="13">
        <v>39.840000000000003</v>
      </c>
      <c r="G23" s="2">
        <v>19.032</v>
      </c>
      <c r="H23" s="31">
        <f t="shared" si="0"/>
        <v>2.0933165195460277</v>
      </c>
      <c r="I23" s="98"/>
      <c r="J23" s="86">
        <v>18</v>
      </c>
      <c r="K23" s="87"/>
      <c r="L23" s="13">
        <v>28.498000000000001</v>
      </c>
      <c r="M23" s="2">
        <v>19.032</v>
      </c>
      <c r="N23" s="31">
        <f t="shared" si="1"/>
        <v>1.4973728457335016</v>
      </c>
      <c r="T23" s="51"/>
      <c r="V23" s="16">
        <v>17</v>
      </c>
      <c r="W23" s="1">
        <v>17.706</v>
      </c>
      <c r="X23" s="1">
        <v>21.081</v>
      </c>
      <c r="Y23" s="53">
        <f t="shared" si="7"/>
        <v>0.83990323039703996</v>
      </c>
      <c r="Z23" s="85"/>
      <c r="AA23" s="11"/>
      <c r="AB23" s="2">
        <v>17</v>
      </c>
      <c r="AC23" s="2">
        <v>35.192</v>
      </c>
      <c r="AD23" s="26">
        <v>26.861000000000001</v>
      </c>
      <c r="AE23" s="53">
        <f t="shared" si="6"/>
        <v>1.3101522653661442</v>
      </c>
      <c r="AF23" s="85"/>
      <c r="AG23" s="11"/>
      <c r="AH23" s="2">
        <v>17</v>
      </c>
      <c r="AI23" s="26">
        <v>22.814</v>
      </c>
      <c r="AJ23" s="26">
        <v>21.13</v>
      </c>
      <c r="AK23" s="53">
        <f t="shared" si="8"/>
        <v>1.0796971131093234</v>
      </c>
      <c r="AL23" s="85"/>
      <c r="AM23" s="11"/>
      <c r="AN23" s="2">
        <v>17</v>
      </c>
      <c r="AO23" s="26">
        <v>23.149000000000001</v>
      </c>
      <c r="AP23" s="26">
        <v>20.193999999999999</v>
      </c>
      <c r="AQ23" s="53">
        <f t="shared" si="9"/>
        <v>1.1463305932455186</v>
      </c>
    </row>
    <row r="24" spans="3:43" ht="14.5" thickBot="1" x14ac:dyDescent="0.35">
      <c r="C24" s="95"/>
      <c r="D24" s="88">
        <v>19</v>
      </c>
      <c r="E24" s="89"/>
      <c r="F24" s="13">
        <v>77.918999999999997</v>
      </c>
      <c r="G24" s="2">
        <v>10.29</v>
      </c>
      <c r="H24" s="31">
        <f t="shared" si="0"/>
        <v>7.572303206997085</v>
      </c>
      <c r="I24" s="98"/>
      <c r="J24" s="86">
        <v>19</v>
      </c>
      <c r="K24" s="87"/>
      <c r="L24" s="13">
        <v>22.795000000000002</v>
      </c>
      <c r="M24" s="2">
        <v>10.29</v>
      </c>
      <c r="N24" s="31">
        <f t="shared" si="1"/>
        <v>2.2152575315840624</v>
      </c>
      <c r="T24" s="51"/>
      <c r="V24" s="16">
        <v>18</v>
      </c>
      <c r="W24" s="1">
        <v>21.651</v>
      </c>
      <c r="X24" s="1">
        <v>18.443999999999999</v>
      </c>
      <c r="Y24" s="53">
        <f t="shared" si="7"/>
        <v>1.1738776837996097</v>
      </c>
      <c r="Z24" s="85"/>
      <c r="AA24" s="11"/>
      <c r="AB24" s="2">
        <v>18</v>
      </c>
      <c r="AC24" s="2">
        <v>36.445999999999998</v>
      </c>
      <c r="AD24" s="26">
        <v>20.751000000000001</v>
      </c>
      <c r="AE24" s="53">
        <f t="shared" si="6"/>
        <v>1.7563490916100426</v>
      </c>
      <c r="AF24" s="85"/>
      <c r="AG24" s="11"/>
      <c r="AH24" s="2">
        <v>18</v>
      </c>
      <c r="AI24" s="26">
        <v>28.652999999999999</v>
      </c>
      <c r="AJ24" s="26">
        <v>18.03</v>
      </c>
      <c r="AK24" s="53">
        <f t="shared" si="8"/>
        <v>1.5891846921797004</v>
      </c>
      <c r="AL24" s="85"/>
      <c r="AM24" s="11"/>
      <c r="AN24" s="2">
        <v>18</v>
      </c>
      <c r="AO24" s="26">
        <v>25.372</v>
      </c>
      <c r="AP24" s="26">
        <v>22.696999999999999</v>
      </c>
      <c r="AQ24" s="53">
        <f t="shared" si="9"/>
        <v>1.1178569855046923</v>
      </c>
    </row>
    <row r="25" spans="3:43" ht="14.5" thickBot="1" x14ac:dyDescent="0.35">
      <c r="C25" s="95"/>
      <c r="D25" s="88">
        <v>20</v>
      </c>
      <c r="E25" s="89"/>
      <c r="F25" s="14">
        <v>74.379000000000005</v>
      </c>
      <c r="G25" s="35">
        <v>16.783000000000001</v>
      </c>
      <c r="H25" s="31">
        <f t="shared" si="0"/>
        <v>4.4318059941607579</v>
      </c>
      <c r="I25" s="98"/>
      <c r="J25" s="86">
        <v>20</v>
      </c>
      <c r="K25" s="87"/>
      <c r="L25" s="13">
        <v>54.128</v>
      </c>
      <c r="M25" s="2">
        <v>16.783000000000001</v>
      </c>
      <c r="N25" s="31">
        <f t="shared" si="1"/>
        <v>3.2251683250908654</v>
      </c>
      <c r="T25" s="51"/>
      <c r="V25" s="16">
        <v>19</v>
      </c>
      <c r="W25" s="1">
        <v>23.46</v>
      </c>
      <c r="X25" s="1">
        <v>20.645</v>
      </c>
      <c r="Y25" s="53">
        <f t="shared" si="7"/>
        <v>1.1363526277549043</v>
      </c>
      <c r="Z25" s="85"/>
      <c r="AA25" s="11"/>
      <c r="AB25" s="2">
        <v>19</v>
      </c>
      <c r="AC25" s="2">
        <v>42.826999999999998</v>
      </c>
      <c r="AD25" s="26">
        <v>21.018999999999998</v>
      </c>
      <c r="AE25" s="53">
        <f t="shared" si="6"/>
        <v>2.0375374661020982</v>
      </c>
      <c r="AF25" s="85"/>
      <c r="AG25" s="11"/>
      <c r="AH25" s="2">
        <v>19</v>
      </c>
      <c r="AI25" s="26">
        <v>42.323999999999998</v>
      </c>
      <c r="AJ25" s="26">
        <v>18.893000000000001</v>
      </c>
      <c r="AK25" s="53">
        <f t="shared" si="8"/>
        <v>2.2401947811358704</v>
      </c>
      <c r="AL25" s="85"/>
      <c r="AM25" s="11"/>
      <c r="AN25" s="2">
        <v>19</v>
      </c>
      <c r="AO25" s="26">
        <v>20.350000000000001</v>
      </c>
      <c r="AP25" s="26">
        <v>17.420999999999999</v>
      </c>
      <c r="AQ25" s="53">
        <f t="shared" si="9"/>
        <v>1.1681304173124392</v>
      </c>
    </row>
    <row r="26" spans="3:43" ht="14.5" thickBot="1" x14ac:dyDescent="0.35">
      <c r="C26" s="95"/>
      <c r="D26" s="88">
        <v>21</v>
      </c>
      <c r="E26" s="89"/>
      <c r="F26" s="13">
        <v>37.741</v>
      </c>
      <c r="G26" s="2">
        <v>10.288</v>
      </c>
      <c r="H26" s="31">
        <f t="shared" si="0"/>
        <v>3.6684486780715395</v>
      </c>
      <c r="I26" s="98"/>
      <c r="J26" s="86">
        <v>21</v>
      </c>
      <c r="K26" s="87"/>
      <c r="L26" s="13">
        <v>38.741</v>
      </c>
      <c r="M26" s="2">
        <v>10.288</v>
      </c>
      <c r="N26" s="31">
        <f t="shared" si="1"/>
        <v>3.7656493001555207</v>
      </c>
      <c r="T26" s="51"/>
      <c r="V26" s="16">
        <v>20</v>
      </c>
      <c r="W26" s="1">
        <v>19.670999999999999</v>
      </c>
      <c r="X26" s="1">
        <v>17.45</v>
      </c>
      <c r="Y26" s="53">
        <f t="shared" si="7"/>
        <v>1.1272779369627508</v>
      </c>
      <c r="Z26" s="85"/>
      <c r="AA26" s="11"/>
      <c r="AB26" s="2">
        <v>20</v>
      </c>
      <c r="AC26" s="2">
        <v>24.734999999999999</v>
      </c>
      <c r="AD26" s="26">
        <v>21.408000000000001</v>
      </c>
      <c r="AE26" s="53">
        <f t="shared" si="6"/>
        <v>1.155409192825112</v>
      </c>
      <c r="AF26" s="85"/>
      <c r="AG26" s="11"/>
      <c r="AH26" s="2">
        <v>20</v>
      </c>
      <c r="AI26" s="26">
        <v>23.524000000000001</v>
      </c>
      <c r="AJ26" s="26">
        <v>19.568000000000001</v>
      </c>
      <c r="AK26" s="53">
        <f t="shared" si="8"/>
        <v>1.2021668029435812</v>
      </c>
      <c r="AL26" s="85"/>
      <c r="AM26" s="11"/>
      <c r="AN26" s="2">
        <v>20</v>
      </c>
      <c r="AO26" s="26">
        <v>69.789000000000001</v>
      </c>
      <c r="AP26" s="26">
        <v>19.890999999999998</v>
      </c>
      <c r="AQ26" s="53">
        <f t="shared" si="9"/>
        <v>3.5085717158513905</v>
      </c>
    </row>
    <row r="27" spans="3:43" ht="14.5" thickBot="1" x14ac:dyDescent="0.35">
      <c r="C27" s="95"/>
      <c r="D27" s="88">
        <v>22</v>
      </c>
      <c r="E27" s="89"/>
      <c r="F27" s="13">
        <v>51.578000000000003</v>
      </c>
      <c r="G27" s="2">
        <v>22.640999999999998</v>
      </c>
      <c r="H27" s="31">
        <f t="shared" si="0"/>
        <v>2.2780795901241113</v>
      </c>
      <c r="I27" s="98"/>
      <c r="J27" s="86">
        <v>22</v>
      </c>
      <c r="K27" s="87"/>
      <c r="L27" s="13">
        <v>56.423000000000002</v>
      </c>
      <c r="M27" s="2">
        <v>22.640999999999998</v>
      </c>
      <c r="N27" s="31">
        <f t="shared" si="1"/>
        <v>2.492071904951195</v>
      </c>
      <c r="T27" s="51"/>
      <c r="V27" s="16">
        <v>21</v>
      </c>
      <c r="W27" s="1">
        <v>25.93</v>
      </c>
      <c r="X27" s="1">
        <v>17.143999999999998</v>
      </c>
      <c r="Y27" s="53">
        <f t="shared" si="7"/>
        <v>1.512482501166589</v>
      </c>
      <c r="Z27" s="85"/>
      <c r="AA27" s="11"/>
      <c r="AB27" s="2">
        <v>21</v>
      </c>
      <c r="AC27" s="2">
        <v>26.806999999999999</v>
      </c>
      <c r="AD27" s="26">
        <v>22.754000000000001</v>
      </c>
      <c r="AE27" s="53">
        <f t="shared" si="6"/>
        <v>1.178122527907181</v>
      </c>
      <c r="AF27" s="85"/>
      <c r="AG27" s="11"/>
      <c r="AH27" s="2">
        <v>21</v>
      </c>
      <c r="AI27" s="26">
        <v>20.288</v>
      </c>
      <c r="AJ27" s="26">
        <v>20.225999999999999</v>
      </c>
      <c r="AK27" s="53">
        <f t="shared" si="8"/>
        <v>1.0030653614159992</v>
      </c>
      <c r="AL27" s="85"/>
      <c r="AM27" s="11"/>
      <c r="AN27" s="2">
        <v>21</v>
      </c>
      <c r="AO27" s="26">
        <v>33.948</v>
      </c>
      <c r="AP27" s="26">
        <v>19.963000000000001</v>
      </c>
      <c r="AQ27" s="53">
        <f t="shared" si="9"/>
        <v>1.7005460101187195</v>
      </c>
    </row>
    <row r="28" spans="3:43" ht="14.5" thickBot="1" x14ac:dyDescent="0.35">
      <c r="C28" s="95"/>
      <c r="D28" s="88">
        <v>23</v>
      </c>
      <c r="E28" s="89"/>
      <c r="F28" s="13">
        <v>72.680000000000007</v>
      </c>
      <c r="G28" s="2">
        <v>15.928000000000001</v>
      </c>
      <c r="H28" s="31">
        <f t="shared" si="0"/>
        <v>4.563033651431442</v>
      </c>
      <c r="I28" s="98"/>
      <c r="J28" s="86">
        <v>23</v>
      </c>
      <c r="K28" s="87"/>
      <c r="L28" s="13">
        <v>11.69</v>
      </c>
      <c r="M28" s="2">
        <v>15.928000000000001</v>
      </c>
      <c r="N28" s="31">
        <f t="shared" si="1"/>
        <v>0.7339276745354093</v>
      </c>
      <c r="T28" s="51"/>
      <c r="V28" s="16">
        <v>22</v>
      </c>
      <c r="W28" s="1">
        <v>30.556000000000001</v>
      </c>
      <c r="X28" s="1">
        <v>16.434000000000001</v>
      </c>
      <c r="Y28" s="53">
        <f t="shared" si="7"/>
        <v>1.8593160520871364</v>
      </c>
      <c r="Z28" s="85"/>
      <c r="AA28" s="11"/>
      <c r="AB28" s="2">
        <v>22</v>
      </c>
      <c r="AC28" s="2">
        <v>41.631</v>
      </c>
      <c r="AD28" s="26">
        <v>21.187000000000001</v>
      </c>
      <c r="AE28" s="53">
        <f t="shared" si="6"/>
        <v>1.9649313258129983</v>
      </c>
      <c r="AF28" s="85"/>
      <c r="AG28" s="11"/>
      <c r="AH28" s="2">
        <v>22</v>
      </c>
      <c r="AI28" s="26">
        <v>28.655000000000001</v>
      </c>
      <c r="AJ28" s="26">
        <v>17.707000000000001</v>
      </c>
      <c r="AK28" s="53">
        <f t="shared" si="8"/>
        <v>1.6182865533404869</v>
      </c>
      <c r="AL28" s="85"/>
      <c r="AM28" s="11"/>
      <c r="AN28" s="2">
        <v>22</v>
      </c>
      <c r="AO28" s="26">
        <v>49.311</v>
      </c>
      <c r="AP28" s="26">
        <v>17.076000000000001</v>
      </c>
      <c r="AQ28" s="53">
        <f t="shared" si="9"/>
        <v>2.8877371749824312</v>
      </c>
    </row>
    <row r="29" spans="3:43" ht="14.5" thickBot="1" x14ac:dyDescent="0.35">
      <c r="C29" s="95"/>
      <c r="D29" s="88">
        <v>24</v>
      </c>
      <c r="E29" s="89"/>
      <c r="F29" s="13">
        <v>62.671999999999997</v>
      </c>
      <c r="G29" s="2">
        <v>8.2149999999999999</v>
      </c>
      <c r="H29" s="31">
        <f t="shared" si="0"/>
        <v>7.6289713937918435</v>
      </c>
      <c r="I29" s="98"/>
      <c r="J29" s="86">
        <v>24</v>
      </c>
      <c r="K29" s="87"/>
      <c r="L29" s="13">
        <v>53.95</v>
      </c>
      <c r="M29" s="2">
        <v>8.2149999999999999</v>
      </c>
      <c r="N29" s="31">
        <f t="shared" si="1"/>
        <v>6.5672550213024961</v>
      </c>
      <c r="T29" s="51"/>
      <c r="V29" s="16">
        <v>23</v>
      </c>
      <c r="W29" s="1">
        <v>26.007999999999999</v>
      </c>
      <c r="X29" s="1">
        <v>19.064</v>
      </c>
      <c r="Y29" s="53">
        <f t="shared" si="7"/>
        <v>1.3642467477968947</v>
      </c>
      <c r="Z29" s="85"/>
      <c r="AA29" s="11"/>
      <c r="AB29" s="2">
        <v>23</v>
      </c>
      <c r="AC29" s="2">
        <v>89.067999999999998</v>
      </c>
      <c r="AD29" s="26">
        <v>19.946999999999999</v>
      </c>
      <c r="AE29" s="53">
        <f t="shared" si="6"/>
        <v>4.465232867097809</v>
      </c>
      <c r="AF29" s="85"/>
      <c r="AG29" s="11"/>
      <c r="AH29" s="2">
        <v>23</v>
      </c>
      <c r="AI29" s="26">
        <v>34.341999999999999</v>
      </c>
      <c r="AJ29" s="26">
        <v>19.515999999999998</v>
      </c>
      <c r="AK29" s="53">
        <f t="shared" si="8"/>
        <v>1.7596843615494979</v>
      </c>
      <c r="AL29" s="85"/>
      <c r="AM29" s="11"/>
      <c r="AN29" s="11"/>
      <c r="AO29" s="25"/>
      <c r="AP29" s="25"/>
      <c r="AQ29" s="50"/>
    </row>
    <row r="30" spans="3:43" ht="14.5" thickBot="1" x14ac:dyDescent="0.35">
      <c r="C30" s="95"/>
      <c r="D30" s="88">
        <v>25</v>
      </c>
      <c r="E30" s="89"/>
      <c r="F30" s="13">
        <v>35.276000000000003</v>
      </c>
      <c r="G30" s="2">
        <v>13.087</v>
      </c>
      <c r="H30" s="31">
        <f t="shared" si="0"/>
        <v>2.6954993505004969</v>
      </c>
      <c r="I30" s="98"/>
      <c r="J30" s="86">
        <v>25</v>
      </c>
      <c r="K30" s="87"/>
      <c r="L30" s="13">
        <v>26.143999999999998</v>
      </c>
      <c r="M30" s="2">
        <v>13.087</v>
      </c>
      <c r="N30" s="31">
        <f t="shared" si="1"/>
        <v>1.997707648811798</v>
      </c>
      <c r="T30" s="51"/>
      <c r="Y30" s="49"/>
      <c r="Z30" s="85"/>
      <c r="AA30" s="11"/>
      <c r="AB30" s="2">
        <v>24</v>
      </c>
      <c r="AC30" s="2">
        <v>100.05800000000001</v>
      </c>
      <c r="AD30" s="26">
        <v>19.911000000000001</v>
      </c>
      <c r="AE30" s="53">
        <f t="shared" si="6"/>
        <v>5.0252624177590279</v>
      </c>
      <c r="AF30" s="85"/>
      <c r="AG30" s="11"/>
      <c r="AH30" s="2">
        <v>24</v>
      </c>
      <c r="AI30" s="26">
        <v>22.175999999999998</v>
      </c>
      <c r="AJ30" s="26">
        <v>19.773</v>
      </c>
      <c r="AK30" s="53">
        <f t="shared" si="8"/>
        <v>1.1215293582157486</v>
      </c>
      <c r="AL30" s="85"/>
      <c r="AM30" s="11"/>
      <c r="AN30" s="6"/>
      <c r="AO30" s="6"/>
      <c r="AP30" s="6"/>
      <c r="AQ30" s="6"/>
    </row>
    <row r="31" spans="3:43" ht="14.5" thickBot="1" x14ac:dyDescent="0.35">
      <c r="C31" s="95"/>
      <c r="D31" s="88">
        <v>26</v>
      </c>
      <c r="E31" s="89"/>
      <c r="F31" s="13">
        <v>63.04</v>
      </c>
      <c r="G31" s="2">
        <v>10.439</v>
      </c>
      <c r="H31" s="31">
        <f t="shared" si="0"/>
        <v>6.0388926142350803</v>
      </c>
      <c r="I31" s="98"/>
      <c r="J31" s="86">
        <v>26</v>
      </c>
      <c r="K31" s="87"/>
      <c r="L31" s="13">
        <v>37.418999999999997</v>
      </c>
      <c r="M31" s="2">
        <v>10.439</v>
      </c>
      <c r="N31" s="31">
        <f t="shared" si="1"/>
        <v>3.5845387489223102</v>
      </c>
      <c r="T31" s="51"/>
      <c r="Y31" s="49"/>
      <c r="Z31" s="85"/>
      <c r="AA31" s="11"/>
      <c r="AB31" s="2">
        <v>25</v>
      </c>
      <c r="AC31" s="2">
        <v>30.759</v>
      </c>
      <c r="AD31" s="26">
        <v>19.25</v>
      </c>
      <c r="AE31" s="53">
        <f t="shared" si="6"/>
        <v>1.5978701298701299</v>
      </c>
      <c r="AF31" s="85"/>
      <c r="AG31" s="11"/>
      <c r="AH31" s="6"/>
      <c r="AI31" s="6"/>
      <c r="AJ31" s="6"/>
      <c r="AK31" s="6"/>
      <c r="AL31" s="85"/>
      <c r="AM31" s="11"/>
      <c r="AN31" s="6"/>
      <c r="AO31" s="6"/>
      <c r="AP31" s="6"/>
      <c r="AQ31" s="6"/>
    </row>
    <row r="32" spans="3:43" ht="14.5" thickBot="1" x14ac:dyDescent="0.35">
      <c r="C32" s="95"/>
      <c r="D32" s="29"/>
      <c r="E32" s="29"/>
      <c r="F32" s="13"/>
      <c r="G32" s="2"/>
      <c r="H32" s="31"/>
      <c r="I32" s="98"/>
      <c r="J32" s="32"/>
      <c r="K32" s="33"/>
      <c r="L32" s="13"/>
      <c r="M32" s="2"/>
      <c r="N32" s="31"/>
      <c r="T32" s="51"/>
      <c r="U32" s="48"/>
      <c r="V32" s="48"/>
      <c r="Y32" s="50"/>
      <c r="Z32" s="85"/>
      <c r="AA32" s="11"/>
      <c r="AB32" s="2">
        <v>26</v>
      </c>
      <c r="AC32" s="2">
        <v>34.390999999999998</v>
      </c>
      <c r="AD32" s="26">
        <v>19.661000000000001</v>
      </c>
      <c r="AE32" s="53">
        <f t="shared" si="6"/>
        <v>1.7491989217232082</v>
      </c>
      <c r="AF32" s="85"/>
      <c r="AG32" s="11"/>
      <c r="AH32" s="11"/>
      <c r="AI32" s="25"/>
      <c r="AJ32" s="25"/>
      <c r="AK32" s="50"/>
      <c r="AL32" s="85"/>
      <c r="AM32" s="11"/>
      <c r="AN32" s="11"/>
      <c r="AO32" s="25"/>
      <c r="AP32" s="25"/>
      <c r="AQ32" s="50"/>
    </row>
    <row r="33" spans="3:43" ht="14.5" thickBot="1" x14ac:dyDescent="0.35">
      <c r="C33" s="95"/>
      <c r="D33" s="29"/>
      <c r="E33" s="29"/>
      <c r="F33" s="13"/>
      <c r="G33" s="2"/>
      <c r="H33" s="31"/>
      <c r="I33" s="98"/>
      <c r="J33" s="32"/>
      <c r="K33" s="33"/>
      <c r="L33" s="13"/>
      <c r="M33" s="2"/>
      <c r="N33" s="31"/>
      <c r="T33" s="51"/>
      <c r="U33" s="48"/>
      <c r="V33" s="48"/>
      <c r="Y33" s="50"/>
      <c r="Z33" s="85"/>
      <c r="AA33" s="11"/>
      <c r="AB33" s="6"/>
      <c r="AC33" s="6"/>
      <c r="AD33" s="6"/>
      <c r="AE33" s="6"/>
      <c r="AF33" s="85"/>
      <c r="AG33" s="11"/>
      <c r="AH33" s="11"/>
      <c r="AI33" s="25"/>
      <c r="AJ33" s="25"/>
      <c r="AK33" s="50"/>
      <c r="AL33" s="85"/>
      <c r="AM33" s="11"/>
      <c r="AN33" s="11"/>
      <c r="AO33" s="25"/>
      <c r="AP33" s="25"/>
      <c r="AQ33" s="50"/>
    </row>
    <row r="34" spans="3:43" ht="14.5" thickBot="1" x14ac:dyDescent="0.35">
      <c r="C34" s="95"/>
      <c r="D34" s="29"/>
      <c r="E34" s="29"/>
      <c r="F34" s="13"/>
      <c r="G34" s="2"/>
      <c r="H34" s="31"/>
      <c r="I34" s="98"/>
      <c r="J34" s="32"/>
      <c r="K34" s="33"/>
      <c r="L34" s="13"/>
      <c r="M34" s="2"/>
      <c r="N34" s="31"/>
      <c r="T34" s="51"/>
      <c r="U34" s="48"/>
      <c r="V34" s="48"/>
      <c r="Y34" s="50"/>
      <c r="Z34" s="85"/>
      <c r="AA34" s="11"/>
      <c r="AB34" s="6"/>
      <c r="AC34" s="6"/>
      <c r="AD34" s="6"/>
      <c r="AE34" s="6"/>
      <c r="AF34" s="85"/>
      <c r="AG34" s="11"/>
      <c r="AH34" s="11"/>
      <c r="AI34" s="25"/>
      <c r="AJ34" s="25"/>
      <c r="AK34" s="50"/>
      <c r="AL34" s="85"/>
      <c r="AM34" s="11"/>
      <c r="AN34" s="11"/>
      <c r="AO34" s="25"/>
      <c r="AP34" s="25"/>
      <c r="AQ34" s="50"/>
    </row>
    <row r="35" spans="3:43" ht="14.5" thickBot="1" x14ac:dyDescent="0.35">
      <c r="C35" s="95"/>
      <c r="D35" s="30"/>
      <c r="E35" s="36"/>
      <c r="F35" s="13"/>
      <c r="G35" s="2"/>
      <c r="H35" s="31"/>
      <c r="I35" s="98"/>
      <c r="J35" s="32"/>
      <c r="K35" s="33"/>
      <c r="L35" s="13"/>
      <c r="M35" s="2"/>
      <c r="N35" s="31"/>
      <c r="T35" s="51"/>
      <c r="U35" s="48"/>
      <c r="V35" s="48"/>
      <c r="Y35" s="50"/>
      <c r="Z35" s="85"/>
      <c r="AA35" s="11"/>
      <c r="AB35" s="11"/>
      <c r="AC35" s="11"/>
      <c r="AD35" s="25"/>
      <c r="AE35" s="50"/>
      <c r="AF35" s="85"/>
      <c r="AG35" s="11"/>
      <c r="AH35" s="11"/>
      <c r="AI35" s="25"/>
      <c r="AJ35" s="25"/>
      <c r="AK35" s="50"/>
      <c r="AL35" s="85"/>
      <c r="AM35" s="11"/>
      <c r="AN35" s="11"/>
      <c r="AO35" s="25"/>
      <c r="AP35" s="25"/>
      <c r="AQ35" s="50"/>
    </row>
    <row r="36" spans="3:43" ht="14.5" thickBot="1" x14ac:dyDescent="0.35">
      <c r="C36" s="95"/>
      <c r="D36" s="37"/>
      <c r="E36" s="36"/>
      <c r="F36" s="13"/>
      <c r="G36" s="2"/>
      <c r="H36" s="31"/>
      <c r="I36" s="98"/>
      <c r="J36" s="32"/>
      <c r="K36" s="33"/>
      <c r="L36" s="13"/>
      <c r="M36" s="2"/>
      <c r="N36" s="31"/>
      <c r="T36" s="51"/>
      <c r="U36" s="48"/>
      <c r="V36" s="48"/>
      <c r="Y36" s="50"/>
      <c r="Z36" s="85"/>
      <c r="AA36" s="11"/>
      <c r="AB36" s="11"/>
      <c r="AC36" s="11"/>
      <c r="AD36" s="25"/>
      <c r="AE36" s="50"/>
      <c r="AF36" s="85"/>
      <c r="AG36" s="11"/>
      <c r="AH36" s="11"/>
      <c r="AI36" s="25"/>
      <c r="AJ36" s="25"/>
      <c r="AK36" s="50"/>
      <c r="AL36" s="85"/>
      <c r="AM36" s="11"/>
      <c r="AN36" s="11"/>
      <c r="AO36" s="25"/>
      <c r="AP36" s="25"/>
      <c r="AQ36" s="50"/>
    </row>
    <row r="37" spans="3:43" ht="14.5" thickBot="1" x14ac:dyDescent="0.35">
      <c r="C37" s="95"/>
      <c r="D37" s="38"/>
      <c r="E37" s="36"/>
      <c r="F37" s="39"/>
      <c r="G37" s="2"/>
      <c r="H37" s="31"/>
      <c r="I37" s="98"/>
      <c r="J37" s="32"/>
      <c r="K37" s="33"/>
      <c r="L37" s="13"/>
      <c r="M37" s="2"/>
      <c r="N37" s="31"/>
      <c r="T37" s="51"/>
      <c r="U37" s="48"/>
      <c r="V37" s="48"/>
      <c r="W37" s="11"/>
      <c r="X37" s="11"/>
      <c r="Y37" s="50"/>
      <c r="Z37" s="85"/>
      <c r="AA37" s="11"/>
      <c r="AB37" s="11"/>
      <c r="AC37" s="11"/>
      <c r="AD37" s="11"/>
      <c r="AE37" s="50"/>
      <c r="AF37" s="85"/>
      <c r="AG37" s="11"/>
      <c r="AH37" s="11"/>
      <c r="AI37" s="11"/>
      <c r="AJ37" s="11"/>
      <c r="AK37" s="50"/>
      <c r="AL37" s="85"/>
      <c r="AM37" s="11"/>
      <c r="AN37" s="11"/>
      <c r="AO37" s="11"/>
      <c r="AP37" s="11"/>
      <c r="AQ37" s="50"/>
    </row>
    <row r="38" spans="3:43" ht="14.5" thickBot="1" x14ac:dyDescent="0.35">
      <c r="C38" s="95"/>
      <c r="D38" s="38"/>
      <c r="E38" s="36"/>
      <c r="F38" s="39"/>
      <c r="G38" s="2"/>
      <c r="H38" s="31"/>
      <c r="I38" s="98"/>
      <c r="J38" s="32"/>
      <c r="K38" s="33"/>
      <c r="L38" s="13"/>
      <c r="M38" s="2"/>
      <c r="N38" s="31"/>
      <c r="T38" s="51"/>
      <c r="U38" s="48"/>
      <c r="V38" s="48"/>
      <c r="W38" s="11"/>
      <c r="X38" s="11"/>
      <c r="Y38" s="50"/>
      <c r="Z38" s="85"/>
      <c r="AA38" s="11"/>
      <c r="AB38" s="11"/>
      <c r="AC38" s="11"/>
      <c r="AD38" s="11"/>
      <c r="AE38" s="50"/>
      <c r="AF38" s="85"/>
      <c r="AG38" s="11"/>
      <c r="AH38" s="11"/>
      <c r="AI38" s="11"/>
      <c r="AJ38" s="11"/>
      <c r="AK38" s="50"/>
      <c r="AL38" s="85"/>
      <c r="AM38" s="11"/>
      <c r="AN38" s="11"/>
      <c r="AO38" s="11"/>
      <c r="AP38" s="11"/>
      <c r="AQ38" s="50"/>
    </row>
    <row r="39" spans="3:43" ht="14.5" thickBot="1" x14ac:dyDescent="0.35">
      <c r="C39" s="95"/>
      <c r="D39" s="38"/>
      <c r="E39" s="36"/>
      <c r="F39" s="39"/>
      <c r="G39" s="2"/>
      <c r="H39" s="31"/>
      <c r="I39" s="98"/>
      <c r="J39" s="32"/>
      <c r="K39" s="33"/>
      <c r="L39" s="13"/>
      <c r="M39" s="2"/>
      <c r="N39" s="31"/>
      <c r="T39" s="51"/>
      <c r="U39" s="10"/>
      <c r="V39" s="48"/>
      <c r="W39" s="11"/>
      <c r="X39" s="11"/>
      <c r="Y39" s="50"/>
      <c r="Z39" s="85"/>
      <c r="AA39" s="11"/>
      <c r="AB39" s="11"/>
      <c r="AC39" s="11"/>
      <c r="AD39" s="11"/>
      <c r="AE39" s="50"/>
      <c r="AF39" s="85"/>
      <c r="AG39" s="11"/>
      <c r="AH39" s="11"/>
      <c r="AI39" s="11"/>
      <c r="AJ39" s="11"/>
      <c r="AK39" s="50"/>
      <c r="AL39" s="85"/>
      <c r="AM39" s="11"/>
      <c r="AN39" s="11"/>
      <c r="AO39" s="11"/>
      <c r="AP39" s="11"/>
      <c r="AQ39" s="50"/>
    </row>
    <row r="40" spans="3:43" ht="14.5" thickBot="1" x14ac:dyDescent="0.35">
      <c r="C40" s="96"/>
      <c r="D40" s="40"/>
      <c r="E40" s="36"/>
      <c r="F40" s="41"/>
      <c r="G40" s="42"/>
      <c r="H40" s="31"/>
      <c r="I40" s="99"/>
      <c r="J40" s="43"/>
      <c r="K40" s="44"/>
      <c r="L40" s="45"/>
      <c r="M40" s="42"/>
      <c r="N40" s="31"/>
      <c r="T40" s="51"/>
      <c r="U40" s="10"/>
      <c r="V40" s="48"/>
      <c r="W40" s="11"/>
      <c r="X40" s="11"/>
      <c r="Y40" s="50"/>
      <c r="Z40" s="85"/>
      <c r="AA40" s="11"/>
      <c r="AB40" s="11"/>
      <c r="AC40" s="11"/>
      <c r="AD40" s="11"/>
      <c r="AE40" s="50"/>
      <c r="AF40" s="85"/>
      <c r="AG40" s="11"/>
      <c r="AH40" s="11"/>
      <c r="AI40" s="11"/>
      <c r="AJ40" s="11"/>
      <c r="AK40" s="50"/>
      <c r="AL40" s="85"/>
      <c r="AM40" s="11"/>
      <c r="AN40" s="11"/>
      <c r="AO40" s="11"/>
      <c r="AP40" s="11"/>
      <c r="AQ40" s="50"/>
    </row>
    <row r="41" spans="3:43" x14ac:dyDescent="0.3">
      <c r="D41" s="10"/>
      <c r="E41" s="11"/>
      <c r="F41" s="11"/>
      <c r="G41" s="11"/>
      <c r="H41" s="11"/>
      <c r="I41" s="11"/>
      <c r="J41" s="11"/>
      <c r="K41" s="11"/>
      <c r="L41" s="11"/>
      <c r="M41" s="11"/>
      <c r="N41" s="11"/>
      <c r="U41" s="10"/>
      <c r="V41" s="48"/>
      <c r="W41" s="11"/>
      <c r="X41" s="11"/>
      <c r="Y41" s="50"/>
      <c r="Z41" s="85"/>
      <c r="AA41" s="11"/>
      <c r="AB41" s="11"/>
      <c r="AC41" s="11"/>
      <c r="AD41" s="11"/>
      <c r="AE41" s="50"/>
      <c r="AF41" s="85"/>
      <c r="AG41" s="11"/>
      <c r="AH41" s="11"/>
      <c r="AI41" s="11"/>
      <c r="AJ41" s="11"/>
      <c r="AK41" s="50"/>
      <c r="AL41" s="85"/>
      <c r="AM41" s="11"/>
      <c r="AN41" s="11"/>
      <c r="AO41" s="11"/>
      <c r="AP41" s="11"/>
      <c r="AQ41" s="50"/>
    </row>
    <row r="42" spans="3:43" x14ac:dyDescent="0.3">
      <c r="D42" s="10"/>
      <c r="E42" s="11"/>
      <c r="F42" s="11"/>
      <c r="G42" s="46"/>
      <c r="H42" s="47"/>
      <c r="I42" s="47"/>
      <c r="J42" s="47"/>
      <c r="K42" s="11"/>
      <c r="L42" s="11"/>
      <c r="M42" s="47"/>
      <c r="N42" s="47"/>
      <c r="U42" s="10"/>
      <c r="V42" s="48"/>
      <c r="W42" s="11"/>
      <c r="X42" s="11"/>
      <c r="Y42" s="50"/>
      <c r="Z42" s="85"/>
      <c r="AA42" s="11"/>
      <c r="AB42" s="11"/>
      <c r="AC42" s="11"/>
      <c r="AD42" s="11"/>
      <c r="AE42" s="50"/>
      <c r="AF42" s="85"/>
      <c r="AG42" s="11"/>
      <c r="AH42" s="11"/>
      <c r="AI42" s="11"/>
      <c r="AJ42" s="11"/>
      <c r="AK42" s="50"/>
      <c r="AL42" s="85"/>
      <c r="AM42" s="11"/>
      <c r="AN42" s="11"/>
      <c r="AO42" s="11"/>
      <c r="AP42" s="11"/>
      <c r="AQ42" s="50"/>
    </row>
    <row r="43" spans="3:43" x14ac:dyDescent="0.3">
      <c r="E43" s="2" t="s">
        <v>29</v>
      </c>
      <c r="F43" s="2"/>
      <c r="G43" s="2"/>
      <c r="H43" s="2">
        <f>AVERAGE(H6:H31)</f>
        <v>3.8093838938999656</v>
      </c>
      <c r="I43" s="2"/>
      <c r="J43" s="2"/>
      <c r="K43" s="2" t="s">
        <v>29</v>
      </c>
      <c r="L43" s="2"/>
      <c r="M43" s="2"/>
      <c r="N43" s="2">
        <f>AVERAGE(N6:N31)</f>
        <v>2.1508434376211172</v>
      </c>
      <c r="U43" s="10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L43" s="11"/>
      <c r="AM43" s="11"/>
      <c r="AN43" s="6"/>
      <c r="AO43" s="6"/>
      <c r="AP43" s="6"/>
    </row>
    <row r="44" spans="3:43" x14ac:dyDescent="0.3">
      <c r="E44" s="2" t="s">
        <v>17</v>
      </c>
      <c r="F44" s="2"/>
      <c r="G44" s="2"/>
      <c r="H44" s="2">
        <f>STDEV(H6:H31)</f>
        <v>2.5313698799131341</v>
      </c>
      <c r="I44" s="2"/>
      <c r="J44" s="1"/>
      <c r="K44" s="2" t="s">
        <v>5</v>
      </c>
      <c r="L44" s="2"/>
      <c r="M44" s="2"/>
      <c r="N44" s="2">
        <f>STDEV(N6:N31)</f>
        <v>1.6622784410240889</v>
      </c>
      <c r="U44" s="10"/>
      <c r="V44" s="2" t="s">
        <v>29</v>
      </c>
      <c r="W44" s="55"/>
      <c r="X44" s="55"/>
      <c r="Y44" s="56">
        <f>AVERAGE(Y7:Y29)</f>
        <v>1.1727959366807921</v>
      </c>
      <c r="Z44" s="47"/>
      <c r="AA44" s="47"/>
      <c r="AB44" s="2" t="s">
        <v>29</v>
      </c>
      <c r="AC44" s="2"/>
      <c r="AD44" s="56"/>
      <c r="AE44" s="56">
        <f>AVERAGE(AE7:AE32)</f>
        <v>2.076488744095061</v>
      </c>
      <c r="AH44" s="1" t="s">
        <v>29</v>
      </c>
      <c r="AI44" s="1"/>
      <c r="AJ44" s="1"/>
      <c r="AK44" s="1">
        <f>AVERAGE(AK7:AK30)</f>
        <v>1.6016045982774345</v>
      </c>
      <c r="AL44" s="47"/>
      <c r="AM44" s="47"/>
      <c r="AN44" s="2" t="s">
        <v>29</v>
      </c>
      <c r="AO44" s="2"/>
      <c r="AP44" s="56"/>
      <c r="AQ44" s="1">
        <f>AVERAGE(AQ7:AQ29)</f>
        <v>1.5418037097496766</v>
      </c>
    </row>
    <row r="45" spans="3:43" x14ac:dyDescent="0.3">
      <c r="E45" s="2" t="s">
        <v>34</v>
      </c>
      <c r="F45" s="2"/>
      <c r="G45" s="2"/>
      <c r="H45" s="2">
        <f>H44/SQRT(26)</f>
        <v>0.4964424774537729</v>
      </c>
      <c r="I45" s="2"/>
      <c r="J45" s="2"/>
      <c r="K45" s="2" t="s">
        <v>40</v>
      </c>
      <c r="L45" s="2"/>
      <c r="M45" s="2"/>
      <c r="N45" s="2">
        <f>N44/SQRT(26)</f>
        <v>0.32599962337717014</v>
      </c>
      <c r="V45" s="1" t="s">
        <v>17</v>
      </c>
      <c r="W45" s="1"/>
      <c r="X45" s="1"/>
      <c r="Y45" s="1">
        <f>STDEV(Y7:Y29)</f>
        <v>0.23562489754505409</v>
      </c>
      <c r="AB45" s="1" t="s">
        <v>17</v>
      </c>
      <c r="AC45" s="1"/>
      <c r="AD45" s="1"/>
      <c r="AE45" s="1">
        <f>STDEV(AE7:AE32)</f>
        <v>1.6550148297862042</v>
      </c>
      <c r="AH45" s="1" t="s">
        <v>17</v>
      </c>
      <c r="AI45" s="1"/>
      <c r="AJ45" s="1"/>
      <c r="AK45" s="1">
        <f>STDEV(AK7:AK30)</f>
        <v>0.62929132208745442</v>
      </c>
      <c r="AN45" s="1" t="s">
        <v>17</v>
      </c>
      <c r="AO45" s="1"/>
      <c r="AP45" s="1"/>
      <c r="AQ45" s="1">
        <f>STDEV(AQ7:AQ28)</f>
        <v>0.63909566273082519</v>
      </c>
    </row>
    <row r="46" spans="3:43" x14ac:dyDescent="0.3">
      <c r="E46" s="11"/>
      <c r="F46" s="11"/>
      <c r="G46" s="11"/>
      <c r="H46" s="11"/>
      <c r="I46" s="11"/>
      <c r="J46" s="47"/>
      <c r="K46" s="11"/>
      <c r="L46" s="11"/>
      <c r="M46" s="11"/>
      <c r="N46" s="11"/>
      <c r="V46" s="1" t="s">
        <v>34</v>
      </c>
      <c r="W46" s="1"/>
      <c r="X46" s="1"/>
      <c r="Y46" s="1">
        <f>Y45/SQRT(23)</f>
        <v>4.9131187448865229E-2</v>
      </c>
      <c r="AB46" s="1" t="s">
        <v>34</v>
      </c>
      <c r="AC46" s="1"/>
      <c r="AD46" s="1"/>
      <c r="AE46" s="1">
        <f>AE45/SQRT(26)</f>
        <v>0.32457511201404987</v>
      </c>
      <c r="AH46" s="1" t="s">
        <v>34</v>
      </c>
      <c r="AI46" s="1"/>
      <c r="AJ46" s="1"/>
      <c r="AK46" s="1">
        <f>AK45/SQRT(24)</f>
        <v>0.12845355322297375</v>
      </c>
      <c r="AN46" s="1" t="s">
        <v>34</v>
      </c>
      <c r="AO46" s="1"/>
      <c r="AP46" s="1"/>
      <c r="AQ46" s="1">
        <f>AQ45/SQRT(22)</f>
        <v>0.13625565311397553</v>
      </c>
    </row>
    <row r="48" spans="3:43" x14ac:dyDescent="0.3">
      <c r="E48" s="26" t="s">
        <v>41</v>
      </c>
      <c r="F48" s="1"/>
      <c r="G48" s="1">
        <f>TTEST(H6:H31,N6:N31,2,3)</f>
        <v>7.7618494035755067E-3</v>
      </c>
    </row>
    <row r="50" spans="29:33" x14ac:dyDescent="0.3">
      <c r="AC50" s="1" t="s">
        <v>41</v>
      </c>
      <c r="AD50" s="1"/>
      <c r="AE50" s="1">
        <f>TTEST(Y7:Y29,AE7:AE32,2,3)</f>
        <v>1.0599067961285808E-2</v>
      </c>
      <c r="AF50" s="1"/>
      <c r="AG50" s="1"/>
    </row>
    <row r="51" spans="29:33" x14ac:dyDescent="0.3">
      <c r="AC51" s="1"/>
      <c r="AD51" s="1"/>
      <c r="AE51" s="1"/>
      <c r="AF51" s="1">
        <f>TTEST(Y7:Y29,AK7:AK30,2,3)</f>
        <v>4.0363852531083988E-3</v>
      </c>
      <c r="AG51" s="1"/>
    </row>
    <row r="52" spans="29:33" x14ac:dyDescent="0.3">
      <c r="AC52" s="1"/>
      <c r="AD52" s="1"/>
      <c r="AE52" s="1"/>
      <c r="AF52" s="1"/>
      <c r="AG52" s="1">
        <f>TTEST(AE7:AE32,AQ7:AQ28,2,3)</f>
        <v>0.13820394414354137</v>
      </c>
    </row>
  </sheetData>
  <mergeCells count="66">
    <mergeCell ref="E1:J1"/>
    <mergeCell ref="C4:H4"/>
    <mergeCell ref="I4:N4"/>
    <mergeCell ref="C6:C40"/>
    <mergeCell ref="I6:I40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26:E26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J5:K5"/>
    <mergeCell ref="J6:K6"/>
    <mergeCell ref="J7:K7"/>
    <mergeCell ref="J8:K8"/>
    <mergeCell ref="J9:K9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D27:E27"/>
    <mergeCell ref="D28:E28"/>
    <mergeCell ref="D29:E29"/>
    <mergeCell ref="D30:E30"/>
    <mergeCell ref="D31:E31"/>
    <mergeCell ref="J19:K19"/>
    <mergeCell ref="J20:K20"/>
    <mergeCell ref="J28:K28"/>
    <mergeCell ref="J29:K29"/>
    <mergeCell ref="J30:K30"/>
    <mergeCell ref="J31:K31"/>
    <mergeCell ref="J22:K22"/>
    <mergeCell ref="J23:K23"/>
    <mergeCell ref="J24:K24"/>
    <mergeCell ref="J25:K25"/>
    <mergeCell ref="J26:K26"/>
    <mergeCell ref="J27:K27"/>
    <mergeCell ref="T5:Y5"/>
    <mergeCell ref="Z5:AE5"/>
    <mergeCell ref="AF5:AK5"/>
    <mergeCell ref="AL5:AQ5"/>
    <mergeCell ref="Z7:Z42"/>
    <mergeCell ref="AF7:AF42"/>
    <mergeCell ref="AL7:AL42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74"/>
  <sheetViews>
    <sheetView tabSelected="1" topLeftCell="I34" workbookViewId="0">
      <selection activeCell="M48" sqref="M48"/>
    </sheetView>
  </sheetViews>
  <sheetFormatPr defaultRowHeight="14" x14ac:dyDescent="0.3"/>
  <cols>
    <col min="2" max="2" width="23.58203125" customWidth="1"/>
    <col min="3" max="3" width="10.25" customWidth="1"/>
    <col min="4" max="4" width="15.1640625" customWidth="1"/>
    <col min="5" max="5" width="12.25" customWidth="1"/>
    <col min="6" max="6" width="16.83203125" customWidth="1"/>
    <col min="7" max="7" width="11.25" customWidth="1"/>
    <col min="8" max="8" width="16.4140625" customWidth="1"/>
    <col min="9" max="9" width="14.58203125" customWidth="1"/>
    <col min="11" max="11" width="20.75" customWidth="1"/>
    <col min="13" max="13" width="15" customWidth="1"/>
    <col min="15" max="15" width="12.4140625" customWidth="1"/>
  </cols>
  <sheetData>
    <row r="1" spans="2:13" ht="60" customHeight="1" x14ac:dyDescent="0.3">
      <c r="D1" s="79" t="s">
        <v>73</v>
      </c>
      <c r="E1" s="79"/>
      <c r="F1" s="79"/>
      <c r="G1" s="79"/>
      <c r="H1" s="79"/>
      <c r="I1" s="79"/>
    </row>
    <row r="2" spans="2:13" ht="15" customHeight="1" x14ac:dyDescent="0.3">
      <c r="B2" s="74" t="s">
        <v>55</v>
      </c>
      <c r="C2" s="74"/>
      <c r="D2" s="75"/>
      <c r="F2" s="75" t="s">
        <v>59</v>
      </c>
      <c r="G2" s="75"/>
      <c r="H2" s="75"/>
      <c r="K2" s="74" t="s">
        <v>57</v>
      </c>
      <c r="L2" s="74"/>
      <c r="M2" s="74"/>
    </row>
    <row r="3" spans="2:13" x14ac:dyDescent="0.3">
      <c r="B3" s="78" t="s">
        <v>60</v>
      </c>
      <c r="C3" s="78"/>
      <c r="D3" s="78"/>
      <c r="F3" s="78" t="s">
        <v>60</v>
      </c>
      <c r="G3" s="78"/>
      <c r="H3" s="78"/>
      <c r="K3" s="78" t="s">
        <v>60</v>
      </c>
      <c r="L3" s="78"/>
      <c r="M3" s="78"/>
    </row>
    <row r="4" spans="2:13" x14ac:dyDescent="0.3">
      <c r="B4" s="1"/>
      <c r="C4" s="1" t="s">
        <v>50</v>
      </c>
      <c r="D4" s="1" t="s">
        <v>51</v>
      </c>
      <c r="E4" s="6"/>
      <c r="F4" s="1"/>
      <c r="G4" s="1" t="s">
        <v>50</v>
      </c>
      <c r="H4" s="1" t="s">
        <v>51</v>
      </c>
      <c r="I4" s="57"/>
      <c r="J4" s="6"/>
      <c r="K4" s="1"/>
      <c r="L4" s="1" t="s">
        <v>50</v>
      </c>
      <c r="M4" s="1" t="s">
        <v>51</v>
      </c>
    </row>
    <row r="5" spans="2:13" x14ac:dyDescent="0.3">
      <c r="B5" s="1" t="s">
        <v>74</v>
      </c>
      <c r="C5" s="1">
        <v>52908.868999999999</v>
      </c>
      <c r="D5" s="1">
        <v>12815.588</v>
      </c>
      <c r="E5" s="6"/>
      <c r="F5" s="61" t="s">
        <v>74</v>
      </c>
      <c r="G5" s="1">
        <v>65183.303999999996</v>
      </c>
      <c r="H5" s="1">
        <v>17594.342000000001</v>
      </c>
      <c r="I5" s="57"/>
      <c r="J5" s="6"/>
      <c r="K5" s="61" t="s">
        <v>74</v>
      </c>
      <c r="L5" s="1">
        <v>76425.86</v>
      </c>
      <c r="M5" s="1">
        <v>27169.203000000001</v>
      </c>
    </row>
    <row r="6" spans="2:13" x14ac:dyDescent="0.3">
      <c r="B6" s="1" t="s">
        <v>49</v>
      </c>
      <c r="C6" s="1">
        <v>74980.425000000003</v>
      </c>
      <c r="D6" s="1">
        <v>68586.294999999998</v>
      </c>
      <c r="E6" s="6"/>
      <c r="F6" s="1" t="s">
        <v>49</v>
      </c>
      <c r="G6" s="1">
        <v>50238.927000000003</v>
      </c>
      <c r="H6" s="1">
        <v>45927.413</v>
      </c>
      <c r="I6" s="57"/>
      <c r="J6" s="6"/>
      <c r="K6" s="1" t="s">
        <v>49</v>
      </c>
      <c r="L6" s="1">
        <v>63895.504999999997</v>
      </c>
      <c r="M6" s="1">
        <v>79082.051999999996</v>
      </c>
    </row>
    <row r="7" spans="2:13" x14ac:dyDescent="0.3">
      <c r="B7" s="1" t="s">
        <v>11</v>
      </c>
      <c r="C7" s="1">
        <f>(C5*$C$6)/($C$5*C6)</f>
        <v>1</v>
      </c>
      <c r="D7" s="1">
        <f>(D5*$C$6)/($C$5*D6)</f>
        <v>0.26480160540374903</v>
      </c>
      <c r="E7" s="6"/>
      <c r="F7" s="1" t="s">
        <v>11</v>
      </c>
      <c r="G7" s="1">
        <f>(G5*$G$6)/($G$5*G6)</f>
        <v>1</v>
      </c>
      <c r="H7" s="1">
        <f>(H5*$G$6)/($G$5*H6)</f>
        <v>0.29526028285351569</v>
      </c>
      <c r="I7" s="57"/>
      <c r="J7" s="6"/>
      <c r="K7" s="1" t="s">
        <v>11</v>
      </c>
      <c r="L7" s="1">
        <f>(L5*$L$6)/($L$5*L6)</f>
        <v>1</v>
      </c>
      <c r="M7" s="1">
        <f>(M5*$L$6)/($L$5*M6)</f>
        <v>0.28722943338069895</v>
      </c>
    </row>
    <row r="11" spans="2:13" x14ac:dyDescent="0.3">
      <c r="E11" s="28" t="s">
        <v>52</v>
      </c>
      <c r="F11" s="28" t="s">
        <v>50</v>
      </c>
      <c r="G11" s="28" t="s">
        <v>75</v>
      </c>
    </row>
    <row r="12" spans="2:13" x14ac:dyDescent="0.3">
      <c r="E12" s="1"/>
      <c r="F12" s="1">
        <v>1</v>
      </c>
      <c r="G12" s="1">
        <v>0.26480160540374903</v>
      </c>
    </row>
    <row r="13" spans="2:13" x14ac:dyDescent="0.3">
      <c r="E13" s="1"/>
      <c r="F13" s="1">
        <v>1</v>
      </c>
      <c r="G13" s="1">
        <v>0.29526028285351569</v>
      </c>
    </row>
    <row r="14" spans="2:13" x14ac:dyDescent="0.3">
      <c r="E14" s="1"/>
      <c r="F14" s="8">
        <v>1</v>
      </c>
      <c r="G14" s="8">
        <v>0.28722943338069895</v>
      </c>
    </row>
    <row r="15" spans="2:13" x14ac:dyDescent="0.3">
      <c r="E15" s="1" t="s">
        <v>64</v>
      </c>
      <c r="F15" s="1">
        <f>AVERAGE(F12:F14)</f>
        <v>1</v>
      </c>
      <c r="G15" s="1">
        <f>AVERAGE(G12:G14)</f>
        <v>0.28243044054598793</v>
      </c>
    </row>
    <row r="16" spans="2:13" x14ac:dyDescent="0.3">
      <c r="E16" s="1" t="s">
        <v>17</v>
      </c>
      <c r="F16" s="1">
        <f>STDEV(F12:F14)</f>
        <v>0</v>
      </c>
      <c r="G16" s="1">
        <f>STDEV(G12:G14)</f>
        <v>1.5786244238828216E-2</v>
      </c>
    </row>
    <row r="17" spans="2:16" x14ac:dyDescent="0.3">
      <c r="E17" s="1" t="s">
        <v>34</v>
      </c>
      <c r="F17" s="1">
        <f>F16/SQRT(3)</f>
        <v>0</v>
      </c>
      <c r="G17" s="1">
        <f>G16/SQRT(3)</f>
        <v>9.1141923607806503E-3</v>
      </c>
    </row>
    <row r="18" spans="2:16" x14ac:dyDescent="0.3">
      <c r="E18" s="1"/>
      <c r="F18" s="1"/>
      <c r="G18" s="1"/>
    </row>
    <row r="22" spans="2:16" x14ac:dyDescent="0.3">
      <c r="B22" s="74" t="s">
        <v>55</v>
      </c>
      <c r="C22" s="74"/>
      <c r="D22" s="74"/>
      <c r="E22" s="6"/>
      <c r="F22" s="74" t="s">
        <v>59</v>
      </c>
      <c r="G22" s="74"/>
      <c r="H22" s="74"/>
      <c r="I22" s="74"/>
      <c r="J22" s="6"/>
      <c r="K22" s="63" t="s">
        <v>57</v>
      </c>
      <c r="L22" s="63"/>
      <c r="M22" s="63"/>
      <c r="N22" s="64"/>
      <c r="O22" s="64"/>
    </row>
    <row r="23" spans="2:16" x14ac:dyDescent="0.3">
      <c r="B23" s="84" t="s">
        <v>76</v>
      </c>
      <c r="C23" s="84"/>
      <c r="D23" s="84"/>
      <c r="E23" s="6"/>
      <c r="F23" s="77" t="s">
        <v>76</v>
      </c>
      <c r="G23" s="77"/>
      <c r="H23" s="77"/>
      <c r="I23" s="77"/>
      <c r="K23" s="104" t="s">
        <v>76</v>
      </c>
      <c r="L23" s="105"/>
      <c r="M23" s="106"/>
      <c r="N23" s="60"/>
      <c r="O23" s="60"/>
    </row>
    <row r="24" spans="2:16" x14ac:dyDescent="0.3">
      <c r="B24" s="3"/>
      <c r="C24" s="3" t="s">
        <v>50</v>
      </c>
      <c r="D24" s="3" t="s">
        <v>75</v>
      </c>
      <c r="F24" s="3"/>
      <c r="G24" s="3"/>
      <c r="H24" s="3" t="s">
        <v>50</v>
      </c>
      <c r="I24" s="62" t="s">
        <v>75</v>
      </c>
      <c r="K24" s="62"/>
      <c r="L24" s="62" t="s">
        <v>50</v>
      </c>
      <c r="M24" s="62" t="s">
        <v>75</v>
      </c>
      <c r="N24" s="60"/>
      <c r="O24" s="60"/>
    </row>
    <row r="25" spans="2:16" x14ac:dyDescent="0.3">
      <c r="B25" s="1" t="s">
        <v>53</v>
      </c>
      <c r="C25" s="1">
        <v>43042.061000000002</v>
      </c>
      <c r="D25" s="1">
        <v>16454.517</v>
      </c>
      <c r="F25" s="1" t="s">
        <v>53</v>
      </c>
      <c r="G25" s="1"/>
      <c r="H25" s="1">
        <v>71509.153000000006</v>
      </c>
      <c r="I25" s="1">
        <v>26025.274000000001</v>
      </c>
      <c r="K25" s="61" t="s">
        <v>53</v>
      </c>
      <c r="L25" s="61">
        <v>72419.274000000005</v>
      </c>
      <c r="M25" s="61">
        <v>20911.061000000002</v>
      </c>
      <c r="N25" s="60"/>
      <c r="O25" s="60"/>
    </row>
    <row r="26" spans="2:16" x14ac:dyDescent="0.3">
      <c r="B26" s="1" t="s">
        <v>49</v>
      </c>
      <c r="C26" s="1">
        <v>73061.566999999995</v>
      </c>
      <c r="D26" s="1">
        <v>75527.032000000007</v>
      </c>
      <c r="F26" s="1" t="s">
        <v>49</v>
      </c>
      <c r="G26" s="1"/>
      <c r="H26" s="1">
        <v>100155.81</v>
      </c>
      <c r="I26" s="1">
        <v>73257.534</v>
      </c>
      <c r="K26" s="61" t="s">
        <v>49</v>
      </c>
      <c r="L26" s="61">
        <v>84736.839000000007</v>
      </c>
      <c r="M26" s="61">
        <v>56862.404000000002</v>
      </c>
      <c r="N26" s="60"/>
      <c r="O26" s="60"/>
    </row>
    <row r="27" spans="2:16" x14ac:dyDescent="0.3">
      <c r="B27" s="1" t="s">
        <v>13</v>
      </c>
      <c r="C27" s="1">
        <f>(C25*$C$26)/($C$25*C26)</f>
        <v>1</v>
      </c>
      <c r="D27" s="1">
        <f>(D25*$C$26)/($C$25*D26)</f>
        <v>0.36980999441321483</v>
      </c>
      <c r="F27" s="1" t="s">
        <v>13</v>
      </c>
      <c r="G27" s="1"/>
      <c r="H27" s="1">
        <f>(H25*$H$26)/($H$25*H26)</f>
        <v>1</v>
      </c>
      <c r="I27" s="1">
        <f>(I25*$H$26)/($H$25*I26)</f>
        <v>0.49757382812613343</v>
      </c>
      <c r="J27" s="6"/>
      <c r="K27" s="61" t="s">
        <v>13</v>
      </c>
      <c r="L27" s="61">
        <f>(L25*$L$26)/($L$25*L26)</f>
        <v>1</v>
      </c>
      <c r="M27" s="61">
        <f>(M25*$L$26)/($L$25*M26)</f>
        <v>0.43029762074244621</v>
      </c>
    </row>
    <row r="28" spans="2:16" x14ac:dyDescent="0.3">
      <c r="C28" s="6"/>
    </row>
    <row r="29" spans="2:16" x14ac:dyDescent="0.3">
      <c r="C29" s="6"/>
      <c r="K29" s="60"/>
      <c r="L29" s="64"/>
      <c r="M29" s="60"/>
      <c r="P29" s="58"/>
    </row>
    <row r="30" spans="2:16" x14ac:dyDescent="0.3">
      <c r="F30" s="3" t="s">
        <v>52</v>
      </c>
      <c r="G30" s="3" t="s">
        <v>50</v>
      </c>
      <c r="H30" s="62" t="s">
        <v>75</v>
      </c>
    </row>
    <row r="31" spans="2:16" x14ac:dyDescent="0.3">
      <c r="F31" s="1"/>
      <c r="G31" s="1">
        <v>1</v>
      </c>
      <c r="H31" s="1">
        <v>0.36980999441321483</v>
      </c>
    </row>
    <row r="32" spans="2:16" x14ac:dyDescent="0.3">
      <c r="F32" s="1"/>
      <c r="G32" s="1">
        <v>1</v>
      </c>
      <c r="H32" s="1">
        <v>0.49757382812613343</v>
      </c>
    </row>
    <row r="33" spans="1:16" x14ac:dyDescent="0.3">
      <c r="F33" s="1"/>
      <c r="G33" s="1">
        <v>1</v>
      </c>
      <c r="H33" s="1">
        <v>0.43029762074244621</v>
      </c>
    </row>
    <row r="34" spans="1:16" x14ac:dyDescent="0.3">
      <c r="F34" s="1" t="s">
        <v>72</v>
      </c>
      <c r="G34" s="1">
        <f>AVERAGE(G31:G33)</f>
        <v>1</v>
      </c>
      <c r="H34" s="1">
        <f>AVERAGE(H31:H33)</f>
        <v>0.43256048109393147</v>
      </c>
    </row>
    <row r="35" spans="1:16" x14ac:dyDescent="0.3">
      <c r="F35" s="1" t="s">
        <v>17</v>
      </c>
      <c r="G35" s="1">
        <f>STDEV(G31:G33)</f>
        <v>0</v>
      </c>
      <c r="H35" s="1">
        <f>STDEV(H31:H33)</f>
        <v>6.3911968393903507E-2</v>
      </c>
    </row>
    <row r="36" spans="1:16" x14ac:dyDescent="0.3">
      <c r="F36" s="1" t="s">
        <v>34</v>
      </c>
      <c r="G36" s="1">
        <f>G35/SQRT(3)</f>
        <v>0</v>
      </c>
      <c r="H36" s="1">
        <f>H35/SQRT(3)</f>
        <v>3.6899592156659049E-2</v>
      </c>
    </row>
    <row r="37" spans="1:16" x14ac:dyDescent="0.3">
      <c r="F37" s="1"/>
      <c r="G37" s="1"/>
      <c r="H37" s="1"/>
    </row>
    <row r="38" spans="1:16" s="60" customFormat="1" x14ac:dyDescent="0.3">
      <c r="F38" s="64"/>
      <c r="G38" s="64"/>
      <c r="H38" s="64"/>
    </row>
    <row r="39" spans="1:16" s="60" customFormat="1" x14ac:dyDescent="0.3">
      <c r="A39" s="74" t="s">
        <v>55</v>
      </c>
      <c r="B39" s="74"/>
      <c r="C39" s="74"/>
      <c r="E39" s="74" t="s">
        <v>59</v>
      </c>
      <c r="F39" s="74"/>
      <c r="G39" s="74"/>
      <c r="H39" s="64"/>
      <c r="J39" s="74" t="s">
        <v>57</v>
      </c>
      <c r="K39" s="74"/>
      <c r="L39" s="74"/>
      <c r="N39" s="74" t="s">
        <v>83</v>
      </c>
      <c r="O39" s="74"/>
      <c r="P39" s="74"/>
    </row>
    <row r="40" spans="1:16" s="60" customFormat="1" x14ac:dyDescent="0.3">
      <c r="A40" s="100" t="s">
        <v>60</v>
      </c>
      <c r="B40" s="100"/>
      <c r="C40" s="100"/>
      <c r="E40" s="100" t="s">
        <v>60</v>
      </c>
      <c r="F40" s="100"/>
      <c r="G40" s="100"/>
      <c r="H40" s="64"/>
      <c r="J40" s="100" t="s">
        <v>60</v>
      </c>
      <c r="K40" s="100"/>
      <c r="L40" s="100"/>
      <c r="N40" s="100" t="s">
        <v>60</v>
      </c>
      <c r="O40" s="100"/>
      <c r="P40" s="100"/>
    </row>
    <row r="41" spans="1:16" s="60" customFormat="1" x14ac:dyDescent="0.3">
      <c r="A41" s="61"/>
      <c r="B41" s="61" t="s">
        <v>50</v>
      </c>
      <c r="C41" s="61" t="s">
        <v>51</v>
      </c>
      <c r="D41" s="64"/>
      <c r="E41" s="61"/>
      <c r="F41" s="61" t="s">
        <v>50</v>
      </c>
      <c r="G41" s="61" t="s">
        <v>51</v>
      </c>
      <c r="H41" s="64"/>
      <c r="I41" s="64"/>
      <c r="J41" s="61"/>
      <c r="K41" s="61" t="s">
        <v>50</v>
      </c>
      <c r="L41" s="61" t="s">
        <v>51</v>
      </c>
      <c r="N41" s="61"/>
      <c r="O41" s="61" t="s">
        <v>50</v>
      </c>
      <c r="P41" s="61" t="s">
        <v>51</v>
      </c>
    </row>
    <row r="42" spans="1:16" s="60" customFormat="1" x14ac:dyDescent="0.3">
      <c r="A42" s="61" t="s">
        <v>74</v>
      </c>
      <c r="B42" s="61">
        <v>74363.332999999999</v>
      </c>
      <c r="C42" s="61">
        <v>35595.262000000002</v>
      </c>
      <c r="D42" s="64"/>
      <c r="E42" s="61" t="s">
        <v>74</v>
      </c>
      <c r="F42" s="61">
        <v>58947.968999999997</v>
      </c>
      <c r="G42" s="61">
        <v>27042.647000000001</v>
      </c>
      <c r="H42" s="64"/>
      <c r="I42" s="64"/>
      <c r="J42" s="61" t="s">
        <v>74</v>
      </c>
      <c r="K42" s="61">
        <v>57574.555</v>
      </c>
      <c r="L42" s="61">
        <v>13172.981</v>
      </c>
      <c r="N42" s="61" t="s">
        <v>74</v>
      </c>
      <c r="O42" s="61">
        <v>74809.725999999995</v>
      </c>
      <c r="P42" s="61">
        <v>20550.22</v>
      </c>
    </row>
    <row r="43" spans="1:16" s="60" customFormat="1" x14ac:dyDescent="0.3">
      <c r="A43" s="61" t="s">
        <v>49</v>
      </c>
      <c r="B43" s="61">
        <v>1</v>
      </c>
      <c r="C43" s="61">
        <v>1</v>
      </c>
      <c r="D43" s="64"/>
      <c r="E43" s="61" t="s">
        <v>49</v>
      </c>
      <c r="F43" s="61">
        <v>69558.789000000004</v>
      </c>
      <c r="G43" s="61">
        <v>42929.161</v>
      </c>
      <c r="H43" s="64"/>
      <c r="I43" s="64"/>
      <c r="J43" s="61" t="s">
        <v>49</v>
      </c>
      <c r="K43" s="61">
        <v>82480.918999999994</v>
      </c>
      <c r="L43" s="61">
        <v>58540.697</v>
      </c>
      <c r="N43" s="61" t="s">
        <v>49</v>
      </c>
      <c r="O43" s="61">
        <v>52889.434000000001</v>
      </c>
      <c r="P43" s="61">
        <v>37211.697</v>
      </c>
    </row>
    <row r="44" spans="1:16" x14ac:dyDescent="0.3">
      <c r="A44" s="61" t="s">
        <v>11</v>
      </c>
      <c r="B44" s="61">
        <v>1</v>
      </c>
      <c r="C44" s="61">
        <v>0.47866684512379243</v>
      </c>
      <c r="D44" s="64"/>
      <c r="E44" s="61" t="s">
        <v>11</v>
      </c>
      <c r="F44" s="61">
        <v>1</v>
      </c>
      <c r="G44" s="61">
        <v>0.7433270963684363</v>
      </c>
      <c r="H44" s="64"/>
      <c r="I44" s="64"/>
      <c r="J44" s="61" t="s">
        <v>11</v>
      </c>
      <c r="K44" s="61">
        <v>1</v>
      </c>
      <c r="L44" s="61">
        <v>0.32236588665697657</v>
      </c>
      <c r="N44" s="61" t="s">
        <v>11</v>
      </c>
      <c r="O44" s="61">
        <v>1</v>
      </c>
      <c r="P44" s="61">
        <v>0.39043420205474799</v>
      </c>
    </row>
    <row r="47" spans="1:16" x14ac:dyDescent="0.3">
      <c r="D47" s="60"/>
      <c r="E47" s="60"/>
      <c r="F47" s="60"/>
      <c r="G47" s="60"/>
      <c r="H47" s="60"/>
      <c r="I47" s="60"/>
      <c r="J47" s="60"/>
      <c r="K47" s="60"/>
    </row>
    <row r="48" spans="1:16" x14ac:dyDescent="0.3">
      <c r="D48" s="60"/>
      <c r="E48" s="60"/>
      <c r="F48" s="107" t="s">
        <v>80</v>
      </c>
      <c r="G48" s="108"/>
      <c r="H48" s="109"/>
      <c r="I48" s="60"/>
      <c r="J48" s="60"/>
      <c r="K48" s="60"/>
    </row>
    <row r="49" spans="2:11" x14ac:dyDescent="0.3">
      <c r="D49" s="60"/>
      <c r="E49" s="60"/>
      <c r="F49" s="61"/>
      <c r="G49" s="61" t="s">
        <v>50</v>
      </c>
      <c r="H49" s="61" t="s">
        <v>81</v>
      </c>
      <c r="I49" s="60"/>
      <c r="J49" s="60"/>
      <c r="K49" s="60"/>
    </row>
    <row r="50" spans="2:11" x14ac:dyDescent="0.3">
      <c r="D50" s="60"/>
      <c r="E50" s="60"/>
      <c r="F50" s="61"/>
      <c r="G50" s="61">
        <v>1</v>
      </c>
      <c r="H50" s="61">
        <v>0.47866684512379243</v>
      </c>
      <c r="I50" s="60"/>
      <c r="J50" s="60"/>
      <c r="K50" s="60"/>
    </row>
    <row r="51" spans="2:11" x14ac:dyDescent="0.3">
      <c r="D51" s="60"/>
      <c r="E51" s="60"/>
      <c r="F51" s="61"/>
      <c r="G51" s="61">
        <v>1</v>
      </c>
      <c r="H51" s="61">
        <v>0.7433270963684363</v>
      </c>
      <c r="I51" s="60"/>
      <c r="J51" s="60"/>
      <c r="K51" s="60"/>
    </row>
    <row r="52" spans="2:11" x14ac:dyDescent="0.3">
      <c r="D52" s="60"/>
      <c r="E52" s="60"/>
      <c r="F52" s="61"/>
      <c r="G52" s="61">
        <v>1</v>
      </c>
      <c r="H52" s="61">
        <v>0.32236588665697702</v>
      </c>
      <c r="I52" s="60"/>
      <c r="J52" s="60"/>
      <c r="K52" s="60"/>
    </row>
    <row r="53" spans="2:11" x14ac:dyDescent="0.3">
      <c r="D53" s="60"/>
      <c r="E53" s="60"/>
      <c r="F53" s="61"/>
      <c r="G53" s="61">
        <v>1</v>
      </c>
      <c r="H53" s="61">
        <v>0.390434</v>
      </c>
      <c r="I53" s="60"/>
      <c r="J53" s="60"/>
      <c r="K53" s="60"/>
    </row>
    <row r="54" spans="2:11" x14ac:dyDescent="0.3">
      <c r="F54" s="61" t="s">
        <v>82</v>
      </c>
      <c r="G54" s="61">
        <f>AVERAGE(G50:G53)</f>
        <v>1</v>
      </c>
      <c r="H54" s="61">
        <f>AVERAGE(H50:H53)</f>
        <v>0.48369845703730141</v>
      </c>
    </row>
    <row r="55" spans="2:11" x14ac:dyDescent="0.3">
      <c r="F55" s="61" t="s">
        <v>17</v>
      </c>
      <c r="G55" s="61">
        <f>STDEV(G50:G53)</f>
        <v>0</v>
      </c>
      <c r="H55" s="61">
        <f>STDEV(H50:H53)</f>
        <v>0.18453437321302305</v>
      </c>
    </row>
    <row r="56" spans="2:11" x14ac:dyDescent="0.3">
      <c r="F56" s="61" t="s">
        <v>34</v>
      </c>
      <c r="G56" s="61">
        <f>G55/SQRT(4)</f>
        <v>0</v>
      </c>
      <c r="H56" s="61">
        <f>H55/SQRT(4)</f>
        <v>9.2267186606511523E-2</v>
      </c>
    </row>
    <row r="59" spans="2:11" ht="15" customHeight="1" x14ac:dyDescent="0.3">
      <c r="B59" s="101" t="s">
        <v>77</v>
      </c>
      <c r="C59" s="103"/>
      <c r="D59" s="102"/>
      <c r="E59" s="66"/>
      <c r="F59" s="101" t="s">
        <v>78</v>
      </c>
      <c r="G59" s="102"/>
      <c r="H59" s="66"/>
      <c r="I59" s="66"/>
      <c r="J59" s="101" t="s">
        <v>79</v>
      </c>
      <c r="K59" s="102"/>
    </row>
    <row r="60" spans="2:11" x14ac:dyDescent="0.3">
      <c r="B60" s="61"/>
      <c r="C60" s="61" t="s">
        <v>50</v>
      </c>
      <c r="D60" s="61" t="s">
        <v>75</v>
      </c>
      <c r="E60" s="61"/>
      <c r="F60" s="61" t="s">
        <v>50</v>
      </c>
      <c r="G60" s="61" t="s">
        <v>75</v>
      </c>
      <c r="H60" s="61"/>
      <c r="I60" s="61"/>
      <c r="J60" s="61" t="s">
        <v>50</v>
      </c>
      <c r="K60" s="61" t="s">
        <v>75</v>
      </c>
    </row>
    <row r="61" spans="2:11" x14ac:dyDescent="0.3">
      <c r="B61" s="61" t="s">
        <v>61</v>
      </c>
      <c r="C61" s="61">
        <v>68211.596999999994</v>
      </c>
      <c r="D61" s="61">
        <v>25114.061000000002</v>
      </c>
      <c r="E61" s="61"/>
      <c r="F61" s="61">
        <v>15785.933000000001</v>
      </c>
      <c r="G61" s="61">
        <v>17886.811000000002</v>
      </c>
      <c r="H61" s="61"/>
      <c r="I61" s="61"/>
      <c r="J61" s="61">
        <v>66201.524999999994</v>
      </c>
      <c r="K61" s="61">
        <v>37165.817999999999</v>
      </c>
    </row>
    <row r="62" spans="2:11" x14ac:dyDescent="0.3">
      <c r="B62" s="61" t="s">
        <v>62</v>
      </c>
      <c r="C62" s="61">
        <v>81332.697</v>
      </c>
      <c r="D62" s="61">
        <v>57123.968999999997</v>
      </c>
      <c r="E62" s="61"/>
      <c r="F62" s="61">
        <v>11095.347</v>
      </c>
      <c r="G62" s="61">
        <v>19655.468000000001</v>
      </c>
      <c r="H62" s="61"/>
      <c r="I62" s="61"/>
      <c r="J62" s="61">
        <v>73969.725999999995</v>
      </c>
      <c r="K62" s="61">
        <v>54410.675999999999</v>
      </c>
    </row>
    <row r="63" spans="2:11" x14ac:dyDescent="0.3">
      <c r="B63" s="61" t="s">
        <v>63</v>
      </c>
      <c r="C63" s="61">
        <f>(C61*$C$62)/($C$61*C62)</f>
        <v>1</v>
      </c>
      <c r="D63" s="61">
        <f>(D61*$C$62)/($C$61*D62)</f>
        <v>0.52421027133385212</v>
      </c>
      <c r="E63" s="61"/>
      <c r="F63" s="61">
        <f>(F61*$F$62)/($F$61*F62)</f>
        <v>1</v>
      </c>
      <c r="G63" s="61">
        <f>(G61*$F$62)/($F$61*G62)</f>
        <v>0.63961724292331346</v>
      </c>
      <c r="H63" s="61"/>
      <c r="I63" s="61"/>
      <c r="J63" s="61">
        <f>(J61*$J$62)/($J$61*J62)</f>
        <v>1</v>
      </c>
      <c r="K63" s="61">
        <f>(K61*$J$62)/($J$61*K62)</f>
        <v>0.7632127032556022</v>
      </c>
    </row>
    <row r="66" spans="4:6" x14ac:dyDescent="0.3">
      <c r="D66" s="27" t="s">
        <v>52</v>
      </c>
      <c r="E66" s="27" t="s">
        <v>50</v>
      </c>
      <c r="F66" s="27" t="s">
        <v>75</v>
      </c>
    </row>
    <row r="67" spans="4:6" x14ac:dyDescent="0.3">
      <c r="D67" s="1"/>
      <c r="E67" s="1">
        <v>1</v>
      </c>
      <c r="F67" s="1">
        <v>0.52421027133385212</v>
      </c>
    </row>
    <row r="68" spans="4:6" x14ac:dyDescent="0.3">
      <c r="D68" s="1"/>
      <c r="E68" s="1">
        <v>1</v>
      </c>
      <c r="F68" s="1">
        <v>0.63961724292331346</v>
      </c>
    </row>
    <row r="69" spans="4:6" x14ac:dyDescent="0.3">
      <c r="D69" s="1"/>
      <c r="E69" s="1">
        <v>1</v>
      </c>
      <c r="F69" s="1">
        <v>0.7632127032556022</v>
      </c>
    </row>
    <row r="70" spans="4:6" x14ac:dyDescent="0.3">
      <c r="D70" s="1" t="s">
        <v>72</v>
      </c>
      <c r="E70" s="1">
        <f>AVERAGE(E67:E69)</f>
        <v>1</v>
      </c>
      <c r="F70" s="1">
        <f>AVERAGE(F67:F69)</f>
        <v>0.64234673917092266</v>
      </c>
    </row>
    <row r="71" spans="4:6" x14ac:dyDescent="0.3">
      <c r="D71" s="1" t="s">
        <v>17</v>
      </c>
      <c r="E71" s="1">
        <f>STDEV(E67:E69)</f>
        <v>0</v>
      </c>
      <c r="F71" s="1">
        <f>STDEV(F67:F69)</f>
        <v>0.11952459256760459</v>
      </c>
    </row>
    <row r="72" spans="4:6" x14ac:dyDescent="0.3">
      <c r="D72" s="1" t="s">
        <v>34</v>
      </c>
      <c r="E72" s="1">
        <f>E71/SQRT(3)</f>
        <v>0</v>
      </c>
      <c r="F72" s="1">
        <f>F71/SQRT(3)</f>
        <v>6.9007555693686856E-2</v>
      </c>
    </row>
    <row r="73" spans="4:6" x14ac:dyDescent="0.3">
      <c r="D73" s="1"/>
      <c r="E73" s="1"/>
      <c r="F73" s="1"/>
    </row>
    <row r="74" spans="4:6" x14ac:dyDescent="0.3">
      <c r="D74" s="1"/>
      <c r="E74" s="1"/>
      <c r="F74" s="1"/>
    </row>
  </sheetData>
  <mergeCells count="24">
    <mergeCell ref="D1:I1"/>
    <mergeCell ref="B3:D3"/>
    <mergeCell ref="F3:H3"/>
    <mergeCell ref="K3:M3"/>
    <mergeCell ref="B2:D2"/>
    <mergeCell ref="B59:D59"/>
    <mergeCell ref="F2:H2"/>
    <mergeCell ref="K2:M2"/>
    <mergeCell ref="B22:D22"/>
    <mergeCell ref="F22:I22"/>
    <mergeCell ref="B23:D23"/>
    <mergeCell ref="F23:I23"/>
    <mergeCell ref="K23:M23"/>
    <mergeCell ref="F48:H48"/>
    <mergeCell ref="A39:C39"/>
    <mergeCell ref="E39:G39"/>
    <mergeCell ref="J39:L39"/>
    <mergeCell ref="A40:C40"/>
    <mergeCell ref="E40:G40"/>
    <mergeCell ref="J40:L40"/>
    <mergeCell ref="N39:P39"/>
    <mergeCell ref="N40:P40"/>
    <mergeCell ref="J59:K59"/>
    <mergeCell ref="F59:G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Dataset S1A</vt:lpstr>
      <vt:lpstr>Dataset S1B</vt:lpstr>
      <vt:lpstr>Dataset S1C</vt:lpstr>
      <vt:lpstr>Dataset S1D</vt:lpstr>
      <vt:lpstr>Figure 4 -source data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2021-11-28T13:24:35Z</dcterms:modified>
</cp:coreProperties>
</file>