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PCosti/Documents/Lavori/SUBMITTED 2021/e-Life/7th ATTEMPTH/"/>
    </mc:Choice>
  </mc:AlternateContent>
  <xr:revisionPtr revIDLastSave="0" documentId="8_{5E167FC7-65F5-324B-A97D-456FD804E449}" xr6:coauthVersionLast="47" xr6:coauthVersionMax="47" xr10:uidLastSave="{00000000-0000-0000-0000-000000000000}"/>
  <bookViews>
    <workbookView xWindow="0" yWindow="500" windowWidth="28800" windowHeight="16500" tabRatio="500" xr2:uid="{00000000-000D-0000-FFFF-FFFF00000000}"/>
  </bookViews>
  <sheets>
    <sheet name="Tumor volume" sheetId="1" r:id="rId1"/>
    <sheet name="body-weight" sheetId="2" r:id="rId2"/>
    <sheet name="Survival" sheetId="3" r:id="rId3"/>
    <sheet name="PCR" sheetId="4" r:id="rId4"/>
    <sheet name="schedule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4" i="1" l="1"/>
  <c r="Q34" i="1" s="1"/>
  <c r="I10" i="1"/>
  <c r="I22" i="1"/>
  <c r="Q22" i="1" s="1"/>
  <c r="J9" i="1"/>
  <c r="J33" i="1"/>
  <c r="C11" i="5"/>
  <c r="D11" i="5"/>
  <c r="E11" i="5"/>
  <c r="F11" i="5" s="1"/>
  <c r="C10" i="5"/>
  <c r="D10" i="5"/>
  <c r="E10" i="5"/>
  <c r="F10" i="5" s="1"/>
  <c r="G10" i="5" s="1"/>
  <c r="H10" i="5" s="1"/>
  <c r="C9" i="5"/>
  <c r="D9" i="5" s="1"/>
  <c r="E9" i="5" s="1"/>
  <c r="F9" i="5" s="1"/>
  <c r="G9" i="5" s="1"/>
  <c r="H9" i="5" s="1"/>
  <c r="C18" i="5"/>
  <c r="D18" i="5"/>
  <c r="D19" i="5"/>
  <c r="E19" i="5" s="1"/>
  <c r="F19" i="5" s="1"/>
  <c r="C20" i="5" s="1"/>
  <c r="C8" i="5"/>
  <c r="D8" i="5" s="1"/>
  <c r="E8" i="5" s="1"/>
  <c r="F8" i="5" s="1"/>
  <c r="G8" i="5" s="1"/>
  <c r="H8" i="5" s="1"/>
  <c r="C7" i="5"/>
  <c r="D7" i="5"/>
  <c r="E7" i="5"/>
  <c r="F7" i="5" s="1"/>
  <c r="G7" i="5" s="1"/>
  <c r="H7" i="5" s="1"/>
  <c r="C6" i="5"/>
  <c r="D6" i="5" s="1"/>
  <c r="E6" i="5" s="1"/>
  <c r="F6" i="5" s="1"/>
  <c r="G6" i="5" s="1"/>
  <c r="H6" i="5" s="1"/>
  <c r="C5" i="5"/>
  <c r="D5" i="5"/>
  <c r="E5" i="5"/>
  <c r="G5" i="5"/>
  <c r="H5" i="5" s="1"/>
  <c r="C4" i="5"/>
  <c r="D4" i="5"/>
  <c r="E4" i="5" s="1"/>
  <c r="F4" i="5" s="1"/>
  <c r="G4" i="5" s="1"/>
  <c r="H4" i="5" s="1"/>
  <c r="C3" i="5"/>
  <c r="D3" i="5" s="1"/>
  <c r="E3" i="5" s="1"/>
  <c r="F3" i="5" s="1"/>
  <c r="C11" i="3"/>
  <c r="D11" i="3"/>
  <c r="B11" i="3"/>
  <c r="I33" i="4"/>
  <c r="R33" i="4"/>
  <c r="V33" i="4" s="1"/>
  <c r="I32" i="4"/>
  <c r="R32" i="4"/>
  <c r="V32" i="4"/>
  <c r="I31" i="4"/>
  <c r="V31" i="4" s="1"/>
  <c r="R31" i="4"/>
  <c r="T31" i="4" s="1"/>
  <c r="S31" i="4"/>
  <c r="P31" i="4"/>
  <c r="Q31" i="4" s="1"/>
  <c r="O31" i="4"/>
  <c r="K31" i="4"/>
  <c r="J31" i="4"/>
  <c r="G31" i="4"/>
  <c r="F31" i="4"/>
  <c r="H31" i="4"/>
  <c r="I30" i="4"/>
  <c r="V30" i="4" s="1"/>
  <c r="R30" i="4"/>
  <c r="I29" i="4"/>
  <c r="V29" i="4" s="1"/>
  <c r="R29" i="4"/>
  <c r="I28" i="4"/>
  <c r="R28" i="4"/>
  <c r="S28" i="4" s="1"/>
  <c r="P28" i="4"/>
  <c r="O28" i="4"/>
  <c r="Q28" i="4" s="1"/>
  <c r="G28" i="4"/>
  <c r="H28" i="4" s="1"/>
  <c r="F28" i="4"/>
  <c r="I27" i="4"/>
  <c r="R27" i="4"/>
  <c r="V27" i="4" s="1"/>
  <c r="I26" i="4"/>
  <c r="R26" i="4"/>
  <c r="V26" i="4"/>
  <c r="I25" i="4"/>
  <c r="V25" i="4" s="1"/>
  <c r="R25" i="4"/>
  <c r="T25" i="4" s="1"/>
  <c r="S25" i="4"/>
  <c r="P25" i="4"/>
  <c r="Q25" i="4" s="1"/>
  <c r="O25" i="4"/>
  <c r="K25" i="4"/>
  <c r="J25" i="4"/>
  <c r="G25" i="4"/>
  <c r="H25" i="4" s="1"/>
  <c r="F25" i="4"/>
  <c r="I18" i="4"/>
  <c r="V18" i="4" s="1"/>
  <c r="R18" i="4"/>
  <c r="I17" i="4"/>
  <c r="J16" i="4" s="1"/>
  <c r="R17" i="4"/>
  <c r="V17" i="4"/>
  <c r="I16" i="4"/>
  <c r="R16" i="4"/>
  <c r="V16" i="4" s="1"/>
  <c r="S16" i="4"/>
  <c r="P16" i="4"/>
  <c r="O16" i="4"/>
  <c r="Q16" i="4" s="1"/>
  <c r="K16" i="4"/>
  <c r="G16" i="4"/>
  <c r="F16" i="4"/>
  <c r="H16" i="4"/>
  <c r="I21" i="4"/>
  <c r="R21" i="4"/>
  <c r="V21" i="4" s="1"/>
  <c r="I20" i="4"/>
  <c r="V20" i="4" s="1"/>
  <c r="R20" i="4"/>
  <c r="I19" i="4"/>
  <c r="V19" i="4" s="1"/>
  <c r="R19" i="4"/>
  <c r="T19" i="4" s="1"/>
  <c r="P19" i="4"/>
  <c r="Q19" i="4" s="1"/>
  <c r="O19" i="4"/>
  <c r="G19" i="4"/>
  <c r="H19" i="4" s="1"/>
  <c r="F19" i="4"/>
  <c r="I24" i="4"/>
  <c r="V24" i="4" s="1"/>
  <c r="R24" i="4"/>
  <c r="I23" i="4"/>
  <c r="J22" i="4" s="1"/>
  <c r="R23" i="4"/>
  <c r="V23" i="4"/>
  <c r="I22" i="4"/>
  <c r="R22" i="4"/>
  <c r="V22" i="4" s="1"/>
  <c r="S22" i="4"/>
  <c r="P22" i="4"/>
  <c r="O22" i="4"/>
  <c r="Q22" i="4" s="1"/>
  <c r="K22" i="4"/>
  <c r="G22" i="4"/>
  <c r="F22" i="4"/>
  <c r="H22" i="4"/>
  <c r="I15" i="4"/>
  <c r="R15" i="4"/>
  <c r="V15" i="4" s="1"/>
  <c r="I14" i="4"/>
  <c r="V14" i="4" s="1"/>
  <c r="R14" i="4"/>
  <c r="I13" i="4"/>
  <c r="V13" i="4" s="1"/>
  <c r="R13" i="4"/>
  <c r="T13" i="4" s="1"/>
  <c r="P13" i="4"/>
  <c r="Q13" i="4" s="1"/>
  <c r="O13" i="4"/>
  <c r="G13" i="4"/>
  <c r="H13" i="4" s="1"/>
  <c r="F13" i="4"/>
  <c r="I12" i="4"/>
  <c r="V12" i="4" s="1"/>
  <c r="R12" i="4"/>
  <c r="I11" i="4"/>
  <c r="J10" i="4" s="1"/>
  <c r="R11" i="4"/>
  <c r="V11" i="4"/>
  <c r="I10" i="4"/>
  <c r="R10" i="4"/>
  <c r="V10" i="4" s="1"/>
  <c r="S10" i="4"/>
  <c r="P10" i="4"/>
  <c r="O10" i="4"/>
  <c r="Q10" i="4" s="1"/>
  <c r="K10" i="4"/>
  <c r="G10" i="4"/>
  <c r="F10" i="4"/>
  <c r="H10" i="4"/>
  <c r="I9" i="4"/>
  <c r="R9" i="4"/>
  <c r="V9" i="4" s="1"/>
  <c r="I8" i="4"/>
  <c r="V8" i="4" s="1"/>
  <c r="R8" i="4"/>
  <c r="I7" i="4"/>
  <c r="V7" i="4" s="1"/>
  <c r="R7" i="4"/>
  <c r="T7" i="4" s="1"/>
  <c r="P7" i="4"/>
  <c r="Q7" i="4" s="1"/>
  <c r="O7" i="4"/>
  <c r="G7" i="4"/>
  <c r="H7" i="4" s="1"/>
  <c r="F7" i="4"/>
  <c r="M35" i="2"/>
  <c r="L35" i="2"/>
  <c r="M34" i="2"/>
  <c r="L34" i="2"/>
  <c r="M33" i="2"/>
  <c r="L33" i="2"/>
  <c r="M32" i="2"/>
  <c r="L32" i="2"/>
  <c r="M31" i="2"/>
  <c r="L31" i="2"/>
  <c r="M30" i="2"/>
  <c r="L30" i="2"/>
  <c r="M29" i="2"/>
  <c r="L29" i="2"/>
  <c r="L23" i="2"/>
  <c r="L22" i="2"/>
  <c r="L21" i="2"/>
  <c r="L20" i="2"/>
  <c r="L19" i="2"/>
  <c r="L18" i="2"/>
  <c r="L17" i="2"/>
  <c r="J17" i="2"/>
  <c r="K17" i="2" s="1"/>
  <c r="I17" i="2"/>
  <c r="J18" i="2"/>
  <c r="K18" i="2" s="1"/>
  <c r="I18" i="2"/>
  <c r="J19" i="2"/>
  <c r="I19" i="2"/>
  <c r="K19" i="2"/>
  <c r="J20" i="2"/>
  <c r="I20" i="2"/>
  <c r="K20" i="2"/>
  <c r="J21" i="2"/>
  <c r="K21" i="2" s="1"/>
  <c r="I21" i="2"/>
  <c r="J22" i="2"/>
  <c r="K22" i="2" s="1"/>
  <c r="I22" i="2"/>
  <c r="J23" i="2"/>
  <c r="I23" i="2"/>
  <c r="K23" i="2"/>
  <c r="J29" i="2"/>
  <c r="I29" i="2"/>
  <c r="K29" i="2"/>
  <c r="J30" i="2"/>
  <c r="K30" i="2" s="1"/>
  <c r="I30" i="2"/>
  <c r="J31" i="2"/>
  <c r="K31" i="2" s="1"/>
  <c r="I31" i="2"/>
  <c r="J32" i="2"/>
  <c r="I32" i="2"/>
  <c r="K32" i="2"/>
  <c r="J33" i="2"/>
  <c r="I33" i="2"/>
  <c r="K33" i="2"/>
  <c r="J34" i="2"/>
  <c r="K34" i="2" s="1"/>
  <c r="I34" i="2"/>
  <c r="J35" i="2"/>
  <c r="K35" i="2" s="1"/>
  <c r="I35" i="2"/>
  <c r="J6" i="2"/>
  <c r="I6" i="2"/>
  <c r="K6" i="2"/>
  <c r="J7" i="2"/>
  <c r="I7" i="2"/>
  <c r="K7" i="2"/>
  <c r="J8" i="2"/>
  <c r="K8" i="2" s="1"/>
  <c r="I8" i="2"/>
  <c r="J9" i="2"/>
  <c r="K9" i="2" s="1"/>
  <c r="I9" i="2"/>
  <c r="J10" i="2"/>
  <c r="I10" i="2"/>
  <c r="K10" i="2"/>
  <c r="J11" i="2"/>
  <c r="I11" i="2"/>
  <c r="K11" i="2"/>
  <c r="J5" i="2"/>
  <c r="K5" i="2" s="1"/>
  <c r="I5" i="2"/>
  <c r="M29" i="1"/>
  <c r="M30" i="1"/>
  <c r="M31" i="1"/>
  <c r="M33" i="1"/>
  <c r="M34" i="1"/>
  <c r="M35" i="1"/>
  <c r="M32" i="1"/>
  <c r="L35" i="1"/>
  <c r="L34" i="1"/>
  <c r="L33" i="1"/>
  <c r="L32" i="1"/>
  <c r="L31" i="1"/>
  <c r="L30" i="1"/>
  <c r="L29" i="1"/>
  <c r="L18" i="1"/>
  <c r="L19" i="1"/>
  <c r="L20" i="1"/>
  <c r="L21" i="1"/>
  <c r="L22" i="1"/>
  <c r="L23" i="1"/>
  <c r="L17" i="1"/>
  <c r="J30" i="1"/>
  <c r="K30" i="1" s="1"/>
  <c r="I30" i="1"/>
  <c r="J31" i="1"/>
  <c r="K31" i="1" s="1"/>
  <c r="I31" i="1"/>
  <c r="J32" i="1"/>
  <c r="I32" i="1"/>
  <c r="K32" i="1"/>
  <c r="I33" i="1"/>
  <c r="K33" i="1"/>
  <c r="J34" i="1"/>
  <c r="K34" i="1"/>
  <c r="J35" i="1"/>
  <c r="I35" i="1"/>
  <c r="K35" i="1"/>
  <c r="J29" i="1"/>
  <c r="K29" i="1" s="1"/>
  <c r="I29" i="1"/>
  <c r="J22" i="1"/>
  <c r="K22" i="1"/>
  <c r="I23" i="1"/>
  <c r="J23" i="1"/>
  <c r="K23" i="1"/>
  <c r="J6" i="1"/>
  <c r="K6" i="1" s="1"/>
  <c r="I6" i="1"/>
  <c r="J7" i="1"/>
  <c r="K7" i="1" s="1"/>
  <c r="I7" i="1"/>
  <c r="J8" i="1"/>
  <c r="I8" i="1"/>
  <c r="K8" i="1"/>
  <c r="I9" i="1"/>
  <c r="K9" i="1"/>
  <c r="J10" i="1"/>
  <c r="K10" i="1"/>
  <c r="J11" i="1"/>
  <c r="I11" i="1"/>
  <c r="K11" i="1"/>
  <c r="J5" i="1"/>
  <c r="K5" i="1" s="1"/>
  <c r="I5" i="1"/>
  <c r="J18" i="1"/>
  <c r="K18" i="1" s="1"/>
  <c r="I18" i="1"/>
  <c r="J19" i="1"/>
  <c r="I19" i="1"/>
  <c r="K19" i="1"/>
  <c r="J20" i="1"/>
  <c r="I20" i="1"/>
  <c r="K20" i="1"/>
  <c r="J21" i="1"/>
  <c r="K21" i="1" s="1"/>
  <c r="I21" i="1"/>
  <c r="J17" i="1"/>
  <c r="K17" i="1" s="1"/>
  <c r="I17" i="1"/>
  <c r="W25" i="4" l="1"/>
  <c r="Y25" i="4"/>
  <c r="X25" i="4"/>
  <c r="W7" i="4"/>
  <c r="Y7" i="4"/>
  <c r="X7" i="4"/>
  <c r="Y10" i="4"/>
  <c r="X10" i="4"/>
  <c r="W10" i="4"/>
  <c r="W13" i="4"/>
  <c r="Y13" i="4"/>
  <c r="X13" i="4"/>
  <c r="Y22" i="4"/>
  <c r="X22" i="4"/>
  <c r="W22" i="4"/>
  <c r="W19" i="4"/>
  <c r="Y19" i="4"/>
  <c r="X19" i="4"/>
  <c r="Y16" i="4"/>
  <c r="X16" i="4"/>
  <c r="W16" i="4"/>
  <c r="W31" i="4"/>
  <c r="Y31" i="4"/>
  <c r="X31" i="4"/>
  <c r="J7" i="4"/>
  <c r="T10" i="4"/>
  <c r="J13" i="4"/>
  <c r="T22" i="4"/>
  <c r="J19" i="4"/>
  <c r="T16" i="4"/>
  <c r="T28" i="4"/>
  <c r="V28" i="4"/>
  <c r="K7" i="4"/>
  <c r="S7" i="4"/>
  <c r="K13" i="4"/>
  <c r="S13" i="4"/>
  <c r="K19" i="4"/>
  <c r="S19" i="4"/>
  <c r="J28" i="4"/>
  <c r="K28" i="4"/>
  <c r="Y28" i="4" l="1"/>
  <c r="X28" i="4"/>
  <c r="W28" i="4"/>
</calcChain>
</file>

<file path=xl/sharedStrings.xml><?xml version="1.0" encoding="utf-8"?>
<sst xmlns="http://schemas.openxmlformats.org/spreadsheetml/2006/main" count="203" uniqueCount="77">
  <si>
    <t>Days</t>
  </si>
  <si>
    <t>Control</t>
  </si>
  <si>
    <t>5-fluoruracil</t>
  </si>
  <si>
    <t>Average</t>
  </si>
  <si>
    <t>average</t>
  </si>
  <si>
    <t>mouse1</t>
  </si>
  <si>
    <t>mouse2</t>
  </si>
  <si>
    <t>mouse3</t>
  </si>
  <si>
    <t>mouse4</t>
  </si>
  <si>
    <t>mouse5</t>
  </si>
  <si>
    <t>mouse6</t>
  </si>
  <si>
    <t>SD</t>
  </si>
  <si>
    <t>Compound</t>
  </si>
  <si>
    <t>CV</t>
  </si>
  <si>
    <t>t-test vs control</t>
  </si>
  <si>
    <t>t-test vs 5-FU</t>
  </si>
  <si>
    <t>dead</t>
  </si>
  <si>
    <t>5-FU</t>
  </si>
  <si>
    <t xml:space="preserve"> death after how many days</t>
  </si>
  <si>
    <t>standard curve</t>
  </si>
  <si>
    <t>TS</t>
  </si>
  <si>
    <t>y=-4,024x+28,232</t>
  </si>
  <si>
    <t>housekeeping</t>
  </si>
  <si>
    <t>y=-3,320x+23,964</t>
  </si>
  <si>
    <t>N</t>
  </si>
  <si>
    <t>SAMPLE</t>
  </si>
  <si>
    <t>Detector</t>
  </si>
  <si>
    <t>Ct</t>
  </si>
  <si>
    <t>curve</t>
  </si>
  <si>
    <t>Curve</t>
  </si>
  <si>
    <t>ratio</t>
  </si>
  <si>
    <t>SEM</t>
  </si>
  <si>
    <t>actin</t>
  </si>
  <si>
    <t>5FU</t>
  </si>
  <si>
    <t>median</t>
  </si>
  <si>
    <t>Logrank vs control</t>
  </si>
  <si>
    <t>Logrank v s5FU</t>
  </si>
  <si>
    <t>ns</t>
  </si>
  <si>
    <t>week1</t>
  </si>
  <si>
    <t>week2</t>
  </si>
  <si>
    <t>week3</t>
  </si>
  <si>
    <t>week4</t>
  </si>
  <si>
    <t>week5</t>
  </si>
  <si>
    <t>week6</t>
  </si>
  <si>
    <t>week7</t>
  </si>
  <si>
    <t>Thursday</t>
  </si>
  <si>
    <t>Friday</t>
  </si>
  <si>
    <t>Saturday</t>
  </si>
  <si>
    <t>Sunday</t>
  </si>
  <si>
    <t>Monday</t>
  </si>
  <si>
    <t>Tuesday</t>
  </si>
  <si>
    <t>Wednesday</t>
  </si>
  <si>
    <t>Drug calculation</t>
  </si>
  <si>
    <t>IN VIVO</t>
  </si>
  <si>
    <t>dose</t>
  </si>
  <si>
    <t>mice</t>
  </si>
  <si>
    <t>weight kg</t>
  </si>
  <si>
    <t>daily mg</t>
  </si>
  <si>
    <t>days</t>
  </si>
  <si>
    <t>total amount needed (mg):</t>
  </si>
  <si>
    <t>10 mg / kg / dosis</t>
  </si>
  <si>
    <t>weeks</t>
  </si>
  <si>
    <t>treatment</t>
  </si>
  <si>
    <t>BLI</t>
  </si>
  <si>
    <t>inoculum</t>
  </si>
  <si>
    <t>week8</t>
  </si>
  <si>
    <t>week9</t>
  </si>
  <si>
    <t>lastday=64</t>
  </si>
  <si>
    <t>from the 16th of December to the 12th of February</t>
  </si>
  <si>
    <t>.</t>
  </si>
  <si>
    <t>no</t>
  </si>
  <si>
    <t>percentages of control</t>
  </si>
  <si>
    <t>second slide</t>
  </si>
  <si>
    <t>NO</t>
  </si>
  <si>
    <t xml:space="preserve"> re-checked</t>
  </si>
  <si>
    <t>x</t>
  </si>
  <si>
    <t xml:space="preserve">Orthotopic pancreatic cancer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</si>
</sst>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"/>
  </numFmts>
  <fonts count="19" x14ac:knownFonts="1">
    <font>
      <sz val="12"/>
      <color theme="1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name val="Arial"/>
      <family val="2"/>
    </font>
    <font>
      <i/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65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006100"/>
      <name val="Calibri"/>
      <family val="2"/>
      <scheme val="minor"/>
    </font>
    <font>
      <sz val="12"/>
      <color rgb="FF3F3F76"/>
      <name val="Calibri"/>
      <family val="2"/>
      <scheme val="minor"/>
    </font>
    <font>
      <sz val="18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indexed="4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1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48">
    <xf numFmtId="0" fontId="0" fillId="0" borderId="0"/>
    <xf numFmtId="0" fontId="1" fillId="2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7" fillId="9" borderId="11" applyNumberFormat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2" fontId="1" fillId="2" borderId="0" xfId="1" applyNumberFormat="1" applyAlignment="1">
      <alignment horizontal="center"/>
    </xf>
    <xf numFmtId="2" fontId="8" fillId="3" borderId="0" xfId="2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9" fillId="4" borderId="0" xfId="21" applyNumberFormat="1" applyAlignment="1">
      <alignment horizontal="center"/>
    </xf>
    <xf numFmtId="165" fontId="6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7" fillId="0" borderId="0" xfId="0" applyNumberFormat="1" applyFont="1" applyAlignment="1">
      <alignment horizontal="center"/>
    </xf>
    <xf numFmtId="165" fontId="9" fillId="4" borderId="0" xfId="21" applyNumberFormat="1" applyAlignment="1">
      <alignment horizontal="center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164" fontId="0" fillId="0" borderId="0" xfId="0" applyNumberFormat="1" applyAlignment="1">
      <alignment horizontal="left"/>
    </xf>
    <xf numFmtId="164" fontId="13" fillId="0" borderId="0" xfId="0" applyNumberFormat="1" applyFont="1" applyAlignment="1">
      <alignment horizontal="center"/>
    </xf>
    <xf numFmtId="0" fontId="12" fillId="0" borderId="2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right"/>
    </xf>
    <xf numFmtId="2" fontId="0" fillId="0" borderId="2" xfId="0" applyNumberFormat="1" applyBorder="1" applyAlignment="1">
      <alignment horizontal="center"/>
    </xf>
    <xf numFmtId="2" fontId="13" fillId="6" borderId="2" xfId="0" applyNumberFormat="1" applyFont="1" applyFill="1" applyBorder="1" applyAlignment="1">
      <alignment horizontal="center"/>
    </xf>
    <xf numFmtId="2" fontId="0" fillId="0" borderId="2" xfId="0" applyNumberFormat="1" applyBorder="1"/>
    <xf numFmtId="2" fontId="14" fillId="0" borderId="2" xfId="0" applyNumberFormat="1" applyFont="1" applyBorder="1" applyAlignment="1">
      <alignment horizontal="center"/>
    </xf>
    <xf numFmtId="0" fontId="1" fillId="2" borderId="2" xfId="1" applyBorder="1" applyAlignment="1">
      <alignment horizontal="left"/>
    </xf>
    <xf numFmtId="0" fontId="9" fillId="4" borderId="2" xfId="21" applyBorder="1" applyAlignment="1">
      <alignment horizontal="left"/>
    </xf>
    <xf numFmtId="0" fontId="8" fillId="3" borderId="2" xfId="20" applyBorder="1" applyAlignment="1">
      <alignment horizontal="left"/>
    </xf>
    <xf numFmtId="164" fontId="10" fillId="5" borderId="1" xfId="22" applyNumberFormat="1" applyAlignment="1">
      <alignment horizontal="left"/>
    </xf>
    <xf numFmtId="2" fontId="10" fillId="5" borderId="1" xfId="22" applyNumberFormat="1" applyAlignment="1">
      <alignment horizontal="left"/>
    </xf>
    <xf numFmtId="2" fontId="10" fillId="5" borderId="1" xfId="22" applyNumberFormat="1" applyAlignment="1">
      <alignment horizontal="center"/>
    </xf>
    <xf numFmtId="2" fontId="10" fillId="5" borderId="1" xfId="22" applyNumberFormat="1"/>
    <xf numFmtId="0" fontId="11" fillId="0" borderId="0" xfId="0" applyFont="1"/>
    <xf numFmtId="0" fontId="11" fillId="0" borderId="0" xfId="0" applyFont="1" applyAlignment="1">
      <alignment horizontal="center"/>
    </xf>
    <xf numFmtId="0" fontId="9" fillId="4" borderId="0" xfId="21"/>
    <xf numFmtId="0" fontId="8" fillId="3" borderId="0" xfId="20"/>
    <xf numFmtId="0" fontId="15" fillId="0" borderId="0" xfId="0" applyFont="1"/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2" borderId="7" xfId="1" applyBorder="1" applyAlignment="1">
      <alignment horizontal="left"/>
    </xf>
    <xf numFmtId="0" fontId="0" fillId="0" borderId="10" xfId="0" applyBorder="1" applyAlignment="1">
      <alignment horizontal="left"/>
    </xf>
    <xf numFmtId="0" fontId="7" fillId="0" borderId="0" xfId="0" applyFont="1" applyAlignment="1">
      <alignment horizontal="center"/>
    </xf>
    <xf numFmtId="0" fontId="9" fillId="4" borderId="0" xfId="21" applyAlignment="1">
      <alignment horizontal="center"/>
    </xf>
    <xf numFmtId="0" fontId="15" fillId="0" borderId="3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7" borderId="4" xfId="0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7" borderId="0" xfId="0" applyFill="1" applyAlignment="1">
      <alignment horizontal="left"/>
    </xf>
    <xf numFmtId="0" fontId="9" fillId="4" borderId="0" xfId="21" applyBorder="1" applyAlignment="1">
      <alignment horizontal="left"/>
    </xf>
    <xf numFmtId="0" fontId="0" fillId="8" borderId="0" xfId="0" applyFill="1" applyAlignment="1">
      <alignment horizontal="left"/>
    </xf>
    <xf numFmtId="0" fontId="8" fillId="3" borderId="6" xfId="20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16" fillId="3" borderId="0" xfId="20" applyFont="1" applyAlignment="1">
      <alignment horizontal="center"/>
    </xf>
    <xf numFmtId="0" fontId="8" fillId="3" borderId="0" xfId="20" applyAlignment="1">
      <alignment horizontal="center"/>
    </xf>
    <xf numFmtId="0" fontId="17" fillId="9" borderId="11" xfId="133" applyAlignment="1">
      <alignment horizontal="center"/>
    </xf>
    <xf numFmtId="0" fontId="18" fillId="0" borderId="0" xfId="0" applyFont="1"/>
    <xf numFmtId="0" fontId="3" fillId="0" borderId="0" xfId="0" applyFont="1" applyAlignment="1">
      <alignment horizontal="center"/>
    </xf>
  </cellXfs>
  <cellStyles count="148">
    <cellStyle name="Bad" xfId="1" builtinId="27"/>
    <cellStyle name="Check Cell" xfId="22" builtinId="2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Good" xfId="20" builtinId="26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Input" xfId="133" builtinId="20"/>
    <cellStyle name="Neutral" xfId="21" builtinId="2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5"/>
  <sheetViews>
    <sheetView tabSelected="1" workbookViewId="0">
      <selection activeCell="F2" sqref="F2"/>
    </sheetView>
  </sheetViews>
  <sheetFormatPr baseColWidth="10" defaultColWidth="11" defaultRowHeight="16" x14ac:dyDescent="0.2"/>
  <cols>
    <col min="9" max="9" width="13" style="6" customWidth="1"/>
    <col min="10" max="10" width="12" style="6" customWidth="1"/>
    <col min="11" max="11" width="10.83203125" style="6"/>
    <col min="12" max="12" width="16.83203125" style="15" customWidth="1"/>
    <col min="13" max="13" width="18.1640625" style="19" customWidth="1"/>
    <col min="14" max="15" width="10.83203125" style="6"/>
  </cols>
  <sheetData>
    <row r="1" spans="1:21" ht="24" x14ac:dyDescent="0.3">
      <c r="A1" s="65" t="s">
        <v>76</v>
      </c>
      <c r="B1" s="65"/>
      <c r="C1" s="65"/>
      <c r="D1" s="65"/>
    </row>
    <row r="2" spans="1:21" x14ac:dyDescent="0.2">
      <c r="B2" s="4" t="s">
        <v>0</v>
      </c>
      <c r="C2" s="2"/>
      <c r="D2" s="2"/>
      <c r="E2" s="2"/>
      <c r="F2" s="2"/>
      <c r="G2" s="2"/>
      <c r="H2" s="2"/>
      <c r="I2" s="5"/>
      <c r="J2" s="5"/>
      <c r="K2" s="5"/>
      <c r="L2" s="14"/>
      <c r="M2" s="17"/>
      <c r="N2" s="5"/>
      <c r="O2" s="5"/>
      <c r="P2" s="3"/>
      <c r="Q2" s="3" t="s">
        <v>71</v>
      </c>
      <c r="T2" s="3"/>
      <c r="U2" s="3"/>
    </row>
    <row r="3" spans="1:21" x14ac:dyDescent="0.2">
      <c r="A3" s="66" t="s">
        <v>1</v>
      </c>
      <c r="B3" s="66"/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5"/>
      <c r="J3" s="5"/>
      <c r="K3" s="5"/>
      <c r="L3" s="14"/>
      <c r="M3" s="17"/>
      <c r="N3" s="5"/>
      <c r="O3" s="5"/>
      <c r="P3" s="2"/>
      <c r="Q3" s="2"/>
      <c r="T3" s="2"/>
      <c r="U3" s="2"/>
    </row>
    <row r="4" spans="1:21" x14ac:dyDescent="0.2">
      <c r="B4" s="1">
        <v>1</v>
      </c>
      <c r="C4" s="1"/>
      <c r="D4" s="1"/>
      <c r="E4" s="1"/>
      <c r="F4" s="1"/>
      <c r="G4" s="1"/>
      <c r="H4" s="1"/>
      <c r="I4" s="11" t="s">
        <v>4</v>
      </c>
      <c r="J4" s="12" t="s">
        <v>11</v>
      </c>
      <c r="K4" s="5" t="s">
        <v>13</v>
      </c>
      <c r="L4" s="14"/>
      <c r="M4" s="17"/>
      <c r="N4" s="5"/>
      <c r="O4" s="5"/>
      <c r="P4" s="1"/>
      <c r="Q4" s="1"/>
      <c r="T4" s="1"/>
      <c r="U4" s="1"/>
    </row>
    <row r="5" spans="1:21" x14ac:dyDescent="0.2">
      <c r="B5" s="1">
        <v>5</v>
      </c>
      <c r="C5" s="1">
        <v>9845</v>
      </c>
      <c r="D5" s="1">
        <v>8975</v>
      </c>
      <c r="E5" s="1">
        <v>6788</v>
      </c>
      <c r="F5" s="1">
        <v>7544</v>
      </c>
      <c r="G5" s="1">
        <v>7857</v>
      </c>
      <c r="H5" s="1">
        <v>8664</v>
      </c>
      <c r="I5" s="11">
        <f t="shared" ref="I5:I11" si="0">AVERAGE(C5:H5)</f>
        <v>8278.8333333333339</v>
      </c>
      <c r="J5" s="12">
        <f t="shared" ref="J5:J11" si="1">STDEV(C5:H5)</f>
        <v>1097.8512497905456</v>
      </c>
      <c r="K5" s="10">
        <f>J5/I5</f>
        <v>0.13260941555257932</v>
      </c>
      <c r="L5" s="13"/>
      <c r="M5" s="18"/>
      <c r="N5" s="10"/>
      <c r="O5" s="5"/>
      <c r="P5" s="1"/>
      <c r="Q5" s="1"/>
      <c r="T5" s="1"/>
      <c r="U5" s="1"/>
    </row>
    <row r="6" spans="1:21" x14ac:dyDescent="0.2">
      <c r="B6" s="1">
        <v>10</v>
      </c>
      <c r="C6" s="1">
        <v>16784</v>
      </c>
      <c r="D6" s="1">
        <v>14562</v>
      </c>
      <c r="E6" s="1">
        <v>15641</v>
      </c>
      <c r="F6" s="1">
        <v>17812</v>
      </c>
      <c r="G6" s="1">
        <v>13572</v>
      </c>
      <c r="H6" s="1">
        <v>15661</v>
      </c>
      <c r="I6" s="11">
        <f t="shared" si="0"/>
        <v>15672</v>
      </c>
      <c r="J6" s="12">
        <f t="shared" si="1"/>
        <v>1513.8907490304578</v>
      </c>
      <c r="K6" s="10">
        <f t="shared" ref="K6:K11" si="2">J6/I6</f>
        <v>9.6598439830937841E-2</v>
      </c>
      <c r="L6" s="13"/>
      <c r="M6" s="18"/>
      <c r="N6" s="10"/>
      <c r="O6" s="5"/>
      <c r="P6" s="1"/>
      <c r="Q6" s="1"/>
      <c r="T6" s="1"/>
      <c r="U6" s="1"/>
    </row>
    <row r="7" spans="1:21" x14ac:dyDescent="0.2">
      <c r="B7" s="1">
        <v>15</v>
      </c>
      <c r="C7" s="1">
        <v>21374</v>
      </c>
      <c r="D7" s="1">
        <v>18965</v>
      </c>
      <c r="E7" s="1">
        <v>22451</v>
      </c>
      <c r="F7" s="1">
        <v>22478</v>
      </c>
      <c r="G7" s="1">
        <v>18921</v>
      </c>
      <c r="H7" s="1">
        <v>21862</v>
      </c>
      <c r="I7" s="11">
        <f t="shared" si="0"/>
        <v>21008.5</v>
      </c>
      <c r="J7" s="12">
        <f t="shared" si="1"/>
        <v>1651.4137882432738</v>
      </c>
      <c r="K7" s="10">
        <f t="shared" si="2"/>
        <v>7.8606934728480085E-2</v>
      </c>
      <c r="L7" s="13"/>
      <c r="M7" s="18"/>
      <c r="N7" s="10"/>
      <c r="O7" s="5"/>
      <c r="P7" s="1"/>
      <c r="Q7" s="1"/>
      <c r="T7" s="1"/>
      <c r="U7" s="1"/>
    </row>
    <row r="8" spans="1:21" x14ac:dyDescent="0.2">
      <c r="B8" s="1">
        <v>20</v>
      </c>
      <c r="C8" s="1">
        <v>42358</v>
      </c>
      <c r="D8" s="1">
        <v>36749</v>
      </c>
      <c r="E8" s="1">
        <v>38754</v>
      </c>
      <c r="F8" s="1">
        <v>39712</v>
      </c>
      <c r="G8" s="1">
        <v>40572</v>
      </c>
      <c r="H8" s="1">
        <v>38663</v>
      </c>
      <c r="I8" s="11">
        <f t="shared" si="0"/>
        <v>39468</v>
      </c>
      <c r="J8" s="12">
        <f t="shared" si="1"/>
        <v>1906.8945434921145</v>
      </c>
      <c r="K8" s="10">
        <f t="shared" si="2"/>
        <v>4.831495245495375E-2</v>
      </c>
      <c r="L8" s="13"/>
      <c r="M8" s="18"/>
      <c r="N8" s="10"/>
      <c r="O8" s="5"/>
      <c r="P8" s="1"/>
      <c r="Q8" s="1"/>
      <c r="T8" s="1"/>
      <c r="U8" s="1"/>
    </row>
    <row r="9" spans="1:21" x14ac:dyDescent="0.2">
      <c r="B9" s="1">
        <v>25</v>
      </c>
      <c r="C9" s="1">
        <v>71325</v>
      </c>
      <c r="D9" s="1">
        <v>64734</v>
      </c>
      <c r="E9" s="1">
        <v>67578</v>
      </c>
      <c r="F9" s="1" t="s">
        <v>16</v>
      </c>
      <c r="G9" s="1">
        <v>59886</v>
      </c>
      <c r="H9" s="1">
        <v>76003</v>
      </c>
      <c r="I9" s="11">
        <f t="shared" si="0"/>
        <v>67905.2</v>
      </c>
      <c r="J9" s="12">
        <f>STDEV(C9:H9)</f>
        <v>6159.1504040736008</v>
      </c>
      <c r="K9" s="10">
        <f t="shared" si="2"/>
        <v>9.0702190761143497E-2</v>
      </c>
      <c r="L9" s="13"/>
      <c r="M9" s="18"/>
      <c r="N9" s="10"/>
      <c r="O9" s="5"/>
      <c r="P9" s="1"/>
      <c r="Q9" s="1"/>
      <c r="T9" s="1"/>
      <c r="U9" s="1"/>
    </row>
    <row r="10" spans="1:21" x14ac:dyDescent="0.2">
      <c r="B10" s="1">
        <v>30</v>
      </c>
      <c r="C10" s="1">
        <v>121245</v>
      </c>
      <c r="D10" s="1">
        <v>100236</v>
      </c>
      <c r="E10" s="1">
        <v>103562</v>
      </c>
      <c r="F10" s="1" t="s">
        <v>16</v>
      </c>
      <c r="G10" s="1">
        <v>89876</v>
      </c>
      <c r="H10" s="1">
        <v>103826</v>
      </c>
      <c r="I10" s="11">
        <f t="shared" si="0"/>
        <v>103749</v>
      </c>
      <c r="J10" s="12">
        <f t="shared" si="1"/>
        <v>11302.126038936214</v>
      </c>
      <c r="K10" s="10">
        <f t="shared" si="2"/>
        <v>0.10893720458930894</v>
      </c>
      <c r="L10" s="13"/>
      <c r="M10" s="18"/>
      <c r="N10" s="10"/>
      <c r="O10" s="5"/>
      <c r="P10" s="1"/>
      <c r="Q10" s="1"/>
      <c r="T10" s="1"/>
      <c r="U10" s="1"/>
    </row>
    <row r="11" spans="1:21" x14ac:dyDescent="0.2">
      <c r="B11" s="1">
        <v>35</v>
      </c>
      <c r="C11" s="1">
        <v>174299</v>
      </c>
      <c r="D11" s="1">
        <v>156452</v>
      </c>
      <c r="E11" s="1">
        <v>176653</v>
      </c>
      <c r="F11" s="1" t="s">
        <v>16</v>
      </c>
      <c r="G11" s="1" t="s">
        <v>16</v>
      </c>
      <c r="H11" s="1">
        <v>153986</v>
      </c>
      <c r="I11" s="11">
        <f t="shared" si="0"/>
        <v>165347.5</v>
      </c>
      <c r="J11" s="12">
        <f t="shared" si="1"/>
        <v>11777.907072141468</v>
      </c>
      <c r="K11" s="10">
        <f t="shared" si="2"/>
        <v>7.1231237679078713E-2</v>
      </c>
      <c r="L11" s="13"/>
      <c r="M11" s="18"/>
      <c r="N11" s="10"/>
      <c r="O11" s="5"/>
      <c r="P11" s="1"/>
      <c r="Q11" s="1"/>
      <c r="T11" s="1"/>
      <c r="U11" s="1"/>
    </row>
    <row r="12" spans="1:21" x14ac:dyDescent="0.2">
      <c r="I12" s="11"/>
      <c r="J12" s="12"/>
    </row>
    <row r="13" spans="1:21" x14ac:dyDescent="0.2">
      <c r="I13" s="11"/>
      <c r="J13" s="12"/>
    </row>
    <row r="14" spans="1:21" x14ac:dyDescent="0.2">
      <c r="I14" s="11"/>
      <c r="J14" s="12"/>
    </row>
    <row r="15" spans="1:21" x14ac:dyDescent="0.2">
      <c r="A15" s="66" t="s">
        <v>2</v>
      </c>
      <c r="B15" s="66"/>
      <c r="C15" s="2" t="s">
        <v>5</v>
      </c>
      <c r="D15" s="2" t="s">
        <v>6</v>
      </c>
      <c r="E15" s="2" t="s">
        <v>7</v>
      </c>
      <c r="F15" s="2" t="s">
        <v>8</v>
      </c>
      <c r="G15" s="2" t="s">
        <v>9</v>
      </c>
      <c r="H15" s="2" t="s">
        <v>10</v>
      </c>
      <c r="I15" s="11"/>
      <c r="J15" s="12"/>
      <c r="L15" s="15" t="s">
        <v>14</v>
      </c>
    </row>
    <row r="16" spans="1:21" x14ac:dyDescent="0.2">
      <c r="B16" s="1">
        <v>1</v>
      </c>
      <c r="C16" s="1"/>
      <c r="D16" s="1"/>
      <c r="E16" s="1"/>
      <c r="F16" s="1"/>
      <c r="G16" s="1"/>
      <c r="H16" s="1"/>
      <c r="I16" s="11"/>
      <c r="J16" s="12"/>
    </row>
    <row r="17" spans="1:17" x14ac:dyDescent="0.2">
      <c r="B17" s="1">
        <v>5</v>
      </c>
      <c r="C17" s="1">
        <v>7943</v>
      </c>
      <c r="D17" s="1">
        <v>7853</v>
      </c>
      <c r="E17" s="1">
        <v>6742</v>
      </c>
      <c r="F17" s="1">
        <v>8751</v>
      </c>
      <c r="G17" s="1">
        <v>7735</v>
      </c>
      <c r="H17" s="1">
        <v>8972</v>
      </c>
      <c r="I17" s="11">
        <f t="shared" ref="I17:I21" si="3">AVERAGE(C17:H17)</f>
        <v>7999.333333333333</v>
      </c>
      <c r="J17" s="12">
        <f t="shared" ref="J17:J21" si="4">STDEV(C17:H17)</f>
        <v>798.30186437629379</v>
      </c>
      <c r="K17" s="10">
        <f>J17/I17</f>
        <v>9.9796049384485441E-2</v>
      </c>
      <c r="L17" s="13">
        <f>TTEST(C5:H5,C17:H17,2,1)</f>
        <v>0.55865088063939772</v>
      </c>
      <c r="M17" s="18"/>
      <c r="N17" s="10"/>
    </row>
    <row r="18" spans="1:17" x14ac:dyDescent="0.2">
      <c r="B18" s="1">
        <v>10</v>
      </c>
      <c r="C18" s="1">
        <v>14289</v>
      </c>
      <c r="D18" s="1">
        <v>12564</v>
      </c>
      <c r="E18" s="1">
        <v>13876</v>
      </c>
      <c r="F18" s="1">
        <v>13284</v>
      </c>
      <c r="G18" s="1">
        <v>14096</v>
      </c>
      <c r="H18" s="1">
        <v>15632</v>
      </c>
      <c r="I18" s="11">
        <f t="shared" si="3"/>
        <v>13956.833333333334</v>
      </c>
      <c r="J18" s="12">
        <f t="shared" si="4"/>
        <v>1032.9674567316565</v>
      </c>
      <c r="K18" s="10">
        <f t="shared" ref="K18:K21" si="5">J18/I18</f>
        <v>7.4011592175755467E-2</v>
      </c>
      <c r="L18" s="13">
        <f t="shared" ref="L18:L23" si="6">TTEST(C6:H6,C18:H18,2,1)</f>
        <v>6.843107340504595E-2</v>
      </c>
      <c r="M18" s="18"/>
      <c r="N18" s="10"/>
    </row>
    <row r="19" spans="1:17" x14ac:dyDescent="0.2">
      <c r="B19" s="1">
        <v>15</v>
      </c>
      <c r="C19" s="1">
        <v>15825</v>
      </c>
      <c r="D19" s="1">
        <v>19846</v>
      </c>
      <c r="E19" s="1">
        <v>18006</v>
      </c>
      <c r="F19" s="1">
        <v>19753</v>
      </c>
      <c r="G19" s="1">
        <v>17593</v>
      </c>
      <c r="H19" s="1">
        <v>22963</v>
      </c>
      <c r="I19" s="11">
        <f t="shared" si="3"/>
        <v>18997.666666666668</v>
      </c>
      <c r="J19" s="12">
        <f t="shared" si="4"/>
        <v>2450.9741464704803</v>
      </c>
      <c r="K19" s="10">
        <f t="shared" si="5"/>
        <v>0.12901448317181829</v>
      </c>
      <c r="L19" s="13">
        <f t="shared" si="6"/>
        <v>0.13186739937356948</v>
      </c>
      <c r="M19" s="18"/>
      <c r="N19" s="10"/>
    </row>
    <row r="20" spans="1:17" x14ac:dyDescent="0.2">
      <c r="B20" s="1">
        <v>20</v>
      </c>
      <c r="C20" s="1">
        <v>32684</v>
      </c>
      <c r="D20" s="1">
        <v>37623</v>
      </c>
      <c r="E20" s="1">
        <v>35574</v>
      </c>
      <c r="F20" s="1">
        <v>38749</v>
      </c>
      <c r="G20" s="1">
        <v>30972</v>
      </c>
      <c r="H20" s="1">
        <v>39752</v>
      </c>
      <c r="I20" s="11">
        <f t="shared" si="3"/>
        <v>35892.333333333336</v>
      </c>
      <c r="J20" s="12">
        <f t="shared" si="4"/>
        <v>3483.0216000861474</v>
      </c>
      <c r="K20" s="10">
        <f t="shared" si="5"/>
        <v>9.7040823948089577E-2</v>
      </c>
      <c r="L20" s="13">
        <f t="shared" si="6"/>
        <v>0.1364285790870082</v>
      </c>
      <c r="M20" s="18"/>
      <c r="N20" s="10"/>
    </row>
    <row r="21" spans="1:17" x14ac:dyDescent="0.2">
      <c r="B21" s="1">
        <v>25</v>
      </c>
      <c r="C21" s="1">
        <v>46746</v>
      </c>
      <c r="D21" s="1">
        <v>53277</v>
      </c>
      <c r="E21" s="1">
        <v>48794</v>
      </c>
      <c r="F21" s="1">
        <v>55691</v>
      </c>
      <c r="G21" s="1">
        <v>69781</v>
      </c>
      <c r="H21" s="1">
        <v>68523</v>
      </c>
      <c r="I21" s="11">
        <f t="shared" si="3"/>
        <v>57135.333333333336</v>
      </c>
      <c r="J21" s="12">
        <f t="shared" si="4"/>
        <v>9839.5199205381159</v>
      </c>
      <c r="K21" s="10">
        <f t="shared" si="5"/>
        <v>0.1722142734887597</v>
      </c>
      <c r="L21" s="13">
        <f t="shared" si="6"/>
        <v>0.14955324469126105</v>
      </c>
      <c r="M21" s="18"/>
      <c r="N21" s="10"/>
    </row>
    <row r="22" spans="1:17" x14ac:dyDescent="0.2">
      <c r="B22" s="1">
        <v>30</v>
      </c>
      <c r="C22" s="1">
        <v>64520</v>
      </c>
      <c r="D22" s="1">
        <v>82639</v>
      </c>
      <c r="E22" s="1">
        <v>76183</v>
      </c>
      <c r="F22" s="1">
        <v>84312</v>
      </c>
      <c r="G22" s="1">
        <v>68912</v>
      </c>
      <c r="H22" s="1">
        <v>55217</v>
      </c>
      <c r="I22" s="11">
        <f t="shared" ref="I22:I23" si="7">AVERAGE(C22:H22)</f>
        <v>71963.833333333328</v>
      </c>
      <c r="J22" s="12">
        <f t="shared" ref="J22:J23" si="8">STDEV(C22:H22)</f>
        <v>11219.790896744307</v>
      </c>
      <c r="K22" s="10">
        <f t="shared" ref="K22:K23" si="9">J22/I22</f>
        <v>0.15590874439351676</v>
      </c>
      <c r="L22" s="16">
        <f t="shared" si="6"/>
        <v>1.1694095885496419E-2</v>
      </c>
      <c r="M22" s="18"/>
      <c r="N22" s="10"/>
      <c r="Q22">
        <f>I22*100/I10</f>
        <v>69.3633994865814</v>
      </c>
    </row>
    <row r="23" spans="1:17" x14ac:dyDescent="0.2">
      <c r="B23" s="1">
        <v>35</v>
      </c>
      <c r="C23" s="1">
        <v>135623</v>
      </c>
      <c r="D23" s="1">
        <v>148930</v>
      </c>
      <c r="E23" s="1">
        <v>117842</v>
      </c>
      <c r="F23" s="1" t="s">
        <v>16</v>
      </c>
      <c r="G23" s="1">
        <v>117842</v>
      </c>
      <c r="H23" s="1">
        <v>147568</v>
      </c>
      <c r="I23" s="11">
        <f t="shared" si="7"/>
        <v>133561</v>
      </c>
      <c r="J23" s="12">
        <f t="shared" si="8"/>
        <v>15254.736772556909</v>
      </c>
      <c r="K23" s="10">
        <f t="shared" si="9"/>
        <v>0.11421550282310637</v>
      </c>
      <c r="L23" s="16">
        <f t="shared" si="6"/>
        <v>0.11666979755350185</v>
      </c>
      <c r="M23" s="18"/>
      <c r="N23" s="10"/>
    </row>
    <row r="24" spans="1:17" x14ac:dyDescent="0.2">
      <c r="I24" s="11"/>
      <c r="J24" s="12"/>
    </row>
    <row r="25" spans="1:17" x14ac:dyDescent="0.2">
      <c r="I25" s="11"/>
      <c r="J25" s="12"/>
    </row>
    <row r="26" spans="1:17" x14ac:dyDescent="0.2">
      <c r="I26" s="11"/>
      <c r="J26" s="12"/>
    </row>
    <row r="27" spans="1:17" x14ac:dyDescent="0.2">
      <c r="A27" s="66" t="s">
        <v>12</v>
      </c>
      <c r="B27" s="66"/>
      <c r="C27" s="2" t="s">
        <v>5</v>
      </c>
      <c r="D27" s="2" t="s">
        <v>6</v>
      </c>
      <c r="E27" s="2" t="s">
        <v>7</v>
      </c>
      <c r="F27" s="2" t="s">
        <v>8</v>
      </c>
      <c r="G27" s="2" t="s">
        <v>9</v>
      </c>
      <c r="H27" s="2" t="s">
        <v>10</v>
      </c>
      <c r="I27" s="11"/>
      <c r="J27" s="12"/>
    </row>
    <row r="28" spans="1:17" x14ac:dyDescent="0.2">
      <c r="B28" s="1">
        <v>1</v>
      </c>
      <c r="C28" s="1"/>
      <c r="D28" s="1"/>
      <c r="E28" s="1"/>
      <c r="F28" s="1"/>
      <c r="G28" s="1"/>
      <c r="H28" s="1"/>
      <c r="I28" s="11"/>
      <c r="J28" s="12"/>
      <c r="L28" s="15" t="s">
        <v>15</v>
      </c>
      <c r="M28" s="19" t="s">
        <v>14</v>
      </c>
    </row>
    <row r="29" spans="1:17" x14ac:dyDescent="0.2">
      <c r="B29" s="1">
        <v>5</v>
      </c>
      <c r="C29" s="1">
        <v>8875</v>
      </c>
      <c r="D29" s="1">
        <v>9652</v>
      </c>
      <c r="E29" s="1">
        <v>8943</v>
      </c>
      <c r="F29" s="1">
        <v>8574</v>
      </c>
      <c r="G29" s="1">
        <v>9021</v>
      </c>
      <c r="H29" s="1">
        <v>7943</v>
      </c>
      <c r="I29" s="11">
        <f t="shared" ref="I29:I35" si="10">AVERAGE(C29:H29)</f>
        <v>8834.6666666666661</v>
      </c>
      <c r="J29" s="12">
        <f t="shared" ref="J29:J35" si="11">STDEV(C29:H29)</f>
        <v>561.98457867335355</v>
      </c>
      <c r="K29" s="10">
        <f t="shared" ref="K29:K35" si="12">J29/I29</f>
        <v>6.3611293994116386E-2</v>
      </c>
      <c r="L29" s="13">
        <f>TTEST(C17:H17,C29:H29,2,1)</f>
        <v>0.15580285861782958</v>
      </c>
      <c r="M29" s="18">
        <f t="shared" ref="M29:M31" si="13">TTEST(C5:H5,C29:H29,2,1)</f>
        <v>0.30573281745254205</v>
      </c>
      <c r="N29" s="10"/>
    </row>
    <row r="30" spans="1:17" x14ac:dyDescent="0.2">
      <c r="B30" s="1">
        <v>10</v>
      </c>
      <c r="C30" s="1">
        <v>12489</v>
      </c>
      <c r="D30" s="1">
        <v>14526</v>
      </c>
      <c r="E30" s="1">
        <v>13271</v>
      </c>
      <c r="F30" s="1">
        <v>11278</v>
      </c>
      <c r="G30" s="1">
        <v>16239</v>
      </c>
      <c r="H30" s="1">
        <v>13561</v>
      </c>
      <c r="I30" s="11">
        <f t="shared" si="10"/>
        <v>13560.666666666666</v>
      </c>
      <c r="J30" s="12">
        <f t="shared" si="11"/>
        <v>1705.7714579235551</v>
      </c>
      <c r="K30" s="10">
        <f t="shared" si="12"/>
        <v>0.12578817102823522</v>
      </c>
      <c r="L30" s="13">
        <f t="shared" ref="L30:L35" si="14">TTEST(C18:H18,C30:H30,2,1)</f>
        <v>0.64329129464695378</v>
      </c>
      <c r="M30" s="18">
        <f t="shared" si="13"/>
        <v>0.16811916194176241</v>
      </c>
      <c r="N30" s="10"/>
    </row>
    <row r="31" spans="1:17" x14ac:dyDescent="0.2">
      <c r="B31" s="1">
        <v>15</v>
      </c>
      <c r="C31" s="1">
        <v>17835</v>
      </c>
      <c r="D31" s="1">
        <v>19752</v>
      </c>
      <c r="E31" s="1">
        <v>15472</v>
      </c>
      <c r="F31" s="1">
        <v>17893</v>
      </c>
      <c r="G31" s="1">
        <v>16739</v>
      </c>
      <c r="H31" s="1">
        <v>17523</v>
      </c>
      <c r="I31" s="11">
        <f t="shared" si="10"/>
        <v>17535.666666666668</v>
      </c>
      <c r="J31" s="12">
        <f t="shared" si="11"/>
        <v>1415.8375142178804</v>
      </c>
      <c r="K31" s="10">
        <f t="shared" si="12"/>
        <v>8.0740444097812863E-2</v>
      </c>
      <c r="L31" s="13">
        <f t="shared" si="14"/>
        <v>0.21254555705821532</v>
      </c>
      <c r="M31" s="18">
        <f t="shared" si="13"/>
        <v>2.250774940875996E-2</v>
      </c>
      <c r="N31" s="10"/>
    </row>
    <row r="32" spans="1:17" x14ac:dyDescent="0.2">
      <c r="B32" s="1">
        <v>20</v>
      </c>
      <c r="C32" s="1">
        <v>34638</v>
      </c>
      <c r="D32" s="1">
        <v>29621</v>
      </c>
      <c r="E32" s="1">
        <v>31014</v>
      </c>
      <c r="F32" s="1">
        <v>30985</v>
      </c>
      <c r="G32" s="1">
        <v>32012</v>
      </c>
      <c r="H32" s="1">
        <v>31684</v>
      </c>
      <c r="I32" s="11">
        <f t="shared" si="10"/>
        <v>31659</v>
      </c>
      <c r="J32" s="12">
        <f t="shared" si="11"/>
        <v>1674.7190809207375</v>
      </c>
      <c r="K32" s="10">
        <f t="shared" si="12"/>
        <v>5.2898672760375805E-2</v>
      </c>
      <c r="L32" s="13">
        <f t="shared" si="14"/>
        <v>7.5630538583198847E-2</v>
      </c>
      <c r="M32" s="20">
        <f>TTEST(C8:H8,C32:H32,2,1)</f>
        <v>1.3858294241074283E-6</v>
      </c>
      <c r="N32" s="10" t="s">
        <v>70</v>
      </c>
    </row>
    <row r="33" spans="2:17" x14ac:dyDescent="0.2">
      <c r="B33" s="1">
        <v>25</v>
      </c>
      <c r="C33" s="1">
        <v>47653</v>
      </c>
      <c r="D33" s="1">
        <v>49013</v>
      </c>
      <c r="E33" s="1">
        <v>45973</v>
      </c>
      <c r="F33" s="1">
        <v>44194</v>
      </c>
      <c r="G33" s="1">
        <v>43731</v>
      </c>
      <c r="H33" s="1">
        <v>46538</v>
      </c>
      <c r="I33" s="11">
        <f t="shared" si="10"/>
        <v>46183.666666666664</v>
      </c>
      <c r="J33" s="12">
        <f>STDEV(C33:H33)</f>
        <v>2015.3583965802873</v>
      </c>
      <c r="K33" s="10">
        <f t="shared" si="12"/>
        <v>4.3637903658153766E-2</v>
      </c>
      <c r="L33" s="13">
        <f t="shared" si="14"/>
        <v>5.8228685815290615E-2</v>
      </c>
      <c r="M33" s="20">
        <f t="shared" ref="M33:M35" si="15">TTEST(C9:H9,C33:H33,2,1)</f>
        <v>1.1171546124027012E-3</v>
      </c>
      <c r="N33" s="10"/>
    </row>
    <row r="34" spans="2:17" x14ac:dyDescent="0.2">
      <c r="B34" s="1">
        <v>30</v>
      </c>
      <c r="C34" s="1">
        <v>51863</v>
      </c>
      <c r="D34" s="1">
        <v>45872</v>
      </c>
      <c r="E34" s="1">
        <v>50971</v>
      </c>
      <c r="F34" s="1">
        <v>47845</v>
      </c>
      <c r="G34" s="1">
        <v>39026</v>
      </c>
      <c r="H34" s="1">
        <v>63512</v>
      </c>
      <c r="I34" s="11">
        <f t="shared" si="10"/>
        <v>49848.166666666664</v>
      </c>
      <c r="J34" s="12">
        <f t="shared" si="11"/>
        <v>8111.2578412146895</v>
      </c>
      <c r="K34" s="10">
        <f t="shared" si="12"/>
        <v>0.16271928104105512</v>
      </c>
      <c r="L34" s="16">
        <f t="shared" si="14"/>
        <v>2.6176103838030471E-2</v>
      </c>
      <c r="M34" s="20">
        <f t="shared" si="15"/>
        <v>3.2914276237396982E-4</v>
      </c>
      <c r="N34" s="10"/>
      <c r="Q34">
        <f>I34*100/I10</f>
        <v>48.046888805353944</v>
      </c>
    </row>
    <row r="35" spans="2:17" x14ac:dyDescent="0.2">
      <c r="B35" s="1">
        <v>35</v>
      </c>
      <c r="C35" s="1">
        <v>96449</v>
      </c>
      <c r="D35" s="1">
        <v>80452</v>
      </c>
      <c r="E35" s="1">
        <v>92318</v>
      </c>
      <c r="F35" s="1">
        <v>72374</v>
      </c>
      <c r="G35" s="1">
        <v>101298</v>
      </c>
      <c r="H35" s="1">
        <v>75491</v>
      </c>
      <c r="I35" s="11">
        <f t="shared" si="10"/>
        <v>86397</v>
      </c>
      <c r="J35" s="12">
        <f t="shared" si="11"/>
        <v>11908.561088561455</v>
      </c>
      <c r="K35" s="10">
        <f t="shared" si="12"/>
        <v>0.13783535410444175</v>
      </c>
      <c r="L35" s="16">
        <f t="shared" si="14"/>
        <v>1.6630200569836738E-2</v>
      </c>
      <c r="M35" s="20">
        <f t="shared" si="15"/>
        <v>2.5914160108583509E-5</v>
      </c>
      <c r="N35" s="10"/>
    </row>
  </sheetData>
  <mergeCells count="3">
    <mergeCell ref="A27:B27"/>
    <mergeCell ref="A3:B3"/>
    <mergeCell ref="A15:B15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35"/>
  <sheetViews>
    <sheetView workbookViewId="0">
      <selection activeCell="L28" sqref="L28:M28"/>
    </sheetView>
  </sheetViews>
  <sheetFormatPr baseColWidth="10" defaultColWidth="11" defaultRowHeight="16" x14ac:dyDescent="0.2"/>
  <cols>
    <col min="11" max="11" width="10.83203125" style="10"/>
    <col min="12" max="12" width="15.1640625" style="8" customWidth="1"/>
    <col min="13" max="13" width="10.83203125" style="8"/>
  </cols>
  <sheetData>
    <row r="2" spans="1:12" x14ac:dyDescent="0.2">
      <c r="B2" s="4" t="s">
        <v>0</v>
      </c>
      <c r="C2" s="2"/>
      <c r="D2" s="2"/>
      <c r="E2" s="2"/>
      <c r="F2" s="2"/>
      <c r="G2" s="2"/>
      <c r="H2" s="2"/>
      <c r="I2" s="5"/>
      <c r="J2" s="5"/>
    </row>
    <row r="3" spans="1:12" x14ac:dyDescent="0.2">
      <c r="A3" s="66" t="s">
        <v>1</v>
      </c>
      <c r="B3" s="66"/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5"/>
      <c r="J3" s="5"/>
    </row>
    <row r="4" spans="1:12" x14ac:dyDescent="0.2">
      <c r="B4" s="1">
        <v>1</v>
      </c>
      <c r="C4" s="1"/>
      <c r="D4" s="1"/>
      <c r="E4" s="1"/>
      <c r="F4" s="1"/>
      <c r="G4" s="1"/>
      <c r="H4" s="1"/>
      <c r="I4" s="11" t="s">
        <v>4</v>
      </c>
      <c r="J4" s="12" t="s">
        <v>11</v>
      </c>
      <c r="K4" s="10" t="s">
        <v>13</v>
      </c>
    </row>
    <row r="5" spans="1:12" x14ac:dyDescent="0.2">
      <c r="B5" s="1">
        <v>5</v>
      </c>
      <c r="C5" s="1">
        <v>23</v>
      </c>
      <c r="D5" s="1">
        <v>24</v>
      </c>
      <c r="E5" s="1">
        <v>22</v>
      </c>
      <c r="F5" s="1">
        <v>24</v>
      </c>
      <c r="G5" s="1">
        <v>25</v>
      </c>
      <c r="H5" s="1">
        <v>23</v>
      </c>
      <c r="I5" s="11">
        <f t="shared" ref="I5:I11" si="0">AVERAGE(C5:H5)</f>
        <v>23.5</v>
      </c>
      <c r="J5" s="12">
        <f t="shared" ref="J5:J11" si="1">STDEV(C5:H5)</f>
        <v>1.0488088481701516</v>
      </c>
      <c r="K5" s="10">
        <f>J5/I5</f>
        <v>4.4630163751921345E-2</v>
      </c>
    </row>
    <row r="6" spans="1:12" x14ac:dyDescent="0.2">
      <c r="B6" s="1">
        <v>10</v>
      </c>
      <c r="C6" s="1">
        <v>23</v>
      </c>
      <c r="D6" s="1">
        <v>24</v>
      </c>
      <c r="E6" s="1">
        <v>23</v>
      </c>
      <c r="F6" s="1">
        <v>24</v>
      </c>
      <c r="G6" s="1">
        <v>25</v>
      </c>
      <c r="H6" s="1">
        <v>24</v>
      </c>
      <c r="I6" s="11">
        <f t="shared" si="0"/>
        <v>23.833333333333332</v>
      </c>
      <c r="J6" s="12">
        <f t="shared" si="1"/>
        <v>0.752772652709081</v>
      </c>
      <c r="K6" s="10">
        <f t="shared" ref="K6:K35" si="2">J6/I6</f>
        <v>3.1584866547234171E-2</v>
      </c>
    </row>
    <row r="7" spans="1:12" x14ac:dyDescent="0.2">
      <c r="B7" s="1">
        <v>15</v>
      </c>
      <c r="C7" s="1">
        <v>24</v>
      </c>
      <c r="D7" s="1">
        <v>24</v>
      </c>
      <c r="E7" s="1">
        <v>23</v>
      </c>
      <c r="F7" s="1">
        <v>21</v>
      </c>
      <c r="G7" s="1">
        <v>24</v>
      </c>
      <c r="H7" s="1">
        <v>24</v>
      </c>
      <c r="I7" s="11">
        <f t="shared" si="0"/>
        <v>23.333333333333332</v>
      </c>
      <c r="J7" s="12">
        <f t="shared" si="1"/>
        <v>1.2110601416389968</v>
      </c>
      <c r="K7" s="10">
        <f t="shared" si="2"/>
        <v>5.1902577498814148E-2</v>
      </c>
    </row>
    <row r="8" spans="1:12" x14ac:dyDescent="0.2">
      <c r="B8" s="1">
        <v>20</v>
      </c>
      <c r="C8" s="1">
        <v>24</v>
      </c>
      <c r="D8" s="1">
        <v>23</v>
      </c>
      <c r="E8" s="1">
        <v>23</v>
      </c>
      <c r="F8" s="1">
        <v>18</v>
      </c>
      <c r="G8" s="1">
        <v>23</v>
      </c>
      <c r="H8" s="1">
        <v>24</v>
      </c>
      <c r="I8" s="11">
        <f t="shared" si="0"/>
        <v>22.5</v>
      </c>
      <c r="J8" s="12">
        <f t="shared" si="1"/>
        <v>2.2583179581272428</v>
      </c>
      <c r="K8" s="10">
        <f t="shared" si="2"/>
        <v>0.10036968702787746</v>
      </c>
    </row>
    <row r="9" spans="1:12" x14ac:dyDescent="0.2">
      <c r="B9" s="1">
        <v>25</v>
      </c>
      <c r="C9" s="1">
        <v>25</v>
      </c>
      <c r="D9" s="1">
        <v>22</v>
      </c>
      <c r="E9" s="1">
        <v>23</v>
      </c>
      <c r="F9" s="1" t="s">
        <v>16</v>
      </c>
      <c r="G9" s="1">
        <v>21</v>
      </c>
      <c r="H9" s="1">
        <v>24</v>
      </c>
      <c r="I9" s="11">
        <f t="shared" si="0"/>
        <v>23</v>
      </c>
      <c r="J9" s="12">
        <f t="shared" si="1"/>
        <v>1.5811388300841898</v>
      </c>
      <c r="K9" s="10">
        <f t="shared" si="2"/>
        <v>6.8745166525399554E-2</v>
      </c>
    </row>
    <row r="10" spans="1:12" x14ac:dyDescent="0.2">
      <c r="B10" s="1">
        <v>30</v>
      </c>
      <c r="C10" s="1">
        <v>25</v>
      </c>
      <c r="D10" s="1">
        <v>22</v>
      </c>
      <c r="E10" s="1">
        <v>23</v>
      </c>
      <c r="F10" s="1" t="s">
        <v>16</v>
      </c>
      <c r="G10" s="1">
        <v>17</v>
      </c>
      <c r="H10" s="1">
        <v>24</v>
      </c>
      <c r="I10" s="11">
        <f t="shared" si="0"/>
        <v>22.2</v>
      </c>
      <c r="J10" s="12">
        <f t="shared" si="1"/>
        <v>3.1144823004794948</v>
      </c>
      <c r="K10" s="10">
        <f t="shared" si="2"/>
        <v>0.14029199551709437</v>
      </c>
    </row>
    <row r="11" spans="1:12" x14ac:dyDescent="0.2">
      <c r="B11" s="1">
        <v>35</v>
      </c>
      <c r="C11" s="1">
        <v>25</v>
      </c>
      <c r="D11" s="1">
        <v>21</v>
      </c>
      <c r="E11" s="1">
        <v>23</v>
      </c>
      <c r="F11" s="1" t="s">
        <v>16</v>
      </c>
      <c r="G11" s="1" t="s">
        <v>16</v>
      </c>
      <c r="H11" s="1">
        <v>21</v>
      </c>
      <c r="I11" s="11">
        <f t="shared" si="0"/>
        <v>22.5</v>
      </c>
      <c r="J11" s="12">
        <f t="shared" si="1"/>
        <v>1.9148542155126762</v>
      </c>
      <c r="K11" s="10">
        <f t="shared" si="2"/>
        <v>8.5104631800563393E-2</v>
      </c>
    </row>
    <row r="12" spans="1:12" x14ac:dyDescent="0.2">
      <c r="I12" s="11"/>
      <c r="J12" s="12"/>
    </row>
    <row r="13" spans="1:12" x14ac:dyDescent="0.2">
      <c r="I13" s="11"/>
      <c r="J13" s="12"/>
    </row>
    <row r="14" spans="1:12" x14ac:dyDescent="0.2">
      <c r="I14" s="11"/>
      <c r="J14" s="12"/>
    </row>
    <row r="15" spans="1:12" x14ac:dyDescent="0.2">
      <c r="A15" s="66" t="s">
        <v>2</v>
      </c>
      <c r="B15" s="66"/>
      <c r="C15" s="2" t="s">
        <v>5</v>
      </c>
      <c r="D15" s="2" t="s">
        <v>6</v>
      </c>
      <c r="E15" s="2" t="s">
        <v>7</v>
      </c>
      <c r="F15" s="2" t="s">
        <v>8</v>
      </c>
      <c r="G15" s="2" t="s">
        <v>9</v>
      </c>
      <c r="H15" s="2" t="s">
        <v>10</v>
      </c>
      <c r="I15" s="11"/>
      <c r="J15" s="12"/>
      <c r="L15" s="8" t="s">
        <v>14</v>
      </c>
    </row>
    <row r="16" spans="1:12" x14ac:dyDescent="0.2">
      <c r="B16" s="1">
        <v>1</v>
      </c>
      <c r="C16" s="1"/>
      <c r="D16" s="1"/>
      <c r="E16" s="1"/>
      <c r="F16" s="1"/>
      <c r="G16" s="1"/>
      <c r="H16" s="1"/>
      <c r="I16" s="11"/>
      <c r="J16" s="12"/>
    </row>
    <row r="17" spans="1:13" x14ac:dyDescent="0.2">
      <c r="B17" s="1">
        <v>5</v>
      </c>
      <c r="C17" s="1">
        <v>23</v>
      </c>
      <c r="D17" s="1">
        <v>22</v>
      </c>
      <c r="E17" s="1">
        <v>24</v>
      </c>
      <c r="F17" s="1">
        <v>24</v>
      </c>
      <c r="G17" s="1">
        <v>22</v>
      </c>
      <c r="H17" s="1">
        <v>25</v>
      </c>
      <c r="I17" s="11">
        <f t="shared" ref="I17:I23" si="3">AVERAGE(C17:H17)</f>
        <v>23.333333333333332</v>
      </c>
      <c r="J17" s="12">
        <f t="shared" ref="J17:J23" si="4">STDEV(C17:H17)</f>
        <v>1.2110601416389968</v>
      </c>
      <c r="K17" s="10">
        <f t="shared" si="2"/>
        <v>5.1902577498814148E-2</v>
      </c>
      <c r="L17" s="8">
        <f>TTEST(C5:H5,C17:H17,2,1)</f>
        <v>0.84936051399582713</v>
      </c>
    </row>
    <row r="18" spans="1:13" x14ac:dyDescent="0.2">
      <c r="B18" s="1">
        <v>10</v>
      </c>
      <c r="C18" s="1">
        <v>21</v>
      </c>
      <c r="D18" s="1">
        <v>21</v>
      </c>
      <c r="E18" s="1">
        <v>22</v>
      </c>
      <c r="F18" s="1">
        <v>23</v>
      </c>
      <c r="G18" s="1">
        <v>23</v>
      </c>
      <c r="H18" s="1">
        <v>24</v>
      </c>
      <c r="I18" s="11">
        <f t="shared" si="3"/>
        <v>22.333333333333332</v>
      </c>
      <c r="J18" s="12">
        <f t="shared" si="4"/>
        <v>1.2110601416389968</v>
      </c>
      <c r="K18" s="10">
        <f t="shared" si="2"/>
        <v>5.4226573506223737E-2</v>
      </c>
      <c r="L18" s="8">
        <f t="shared" ref="L18:L23" si="5">TTEST(C6:H6,C18:H18,2,1)</f>
        <v>1.7224549680341393E-2</v>
      </c>
    </row>
    <row r="19" spans="1:13" x14ac:dyDescent="0.2">
      <c r="B19" s="1">
        <v>15</v>
      </c>
      <c r="C19" s="1">
        <v>21</v>
      </c>
      <c r="D19" s="1">
        <v>21</v>
      </c>
      <c r="E19" s="1">
        <v>22</v>
      </c>
      <c r="F19" s="1">
        <v>21</v>
      </c>
      <c r="G19" s="1">
        <v>22</v>
      </c>
      <c r="H19" s="1">
        <v>23</v>
      </c>
      <c r="I19" s="11">
        <f t="shared" si="3"/>
        <v>21.666666666666668</v>
      </c>
      <c r="J19" s="12">
        <f t="shared" si="4"/>
        <v>0.81649658092772603</v>
      </c>
      <c r="K19" s="10">
        <f t="shared" si="2"/>
        <v>3.7684457581279661E-2</v>
      </c>
      <c r="L19" s="8">
        <f t="shared" si="5"/>
        <v>1.9868051523379532E-2</v>
      </c>
    </row>
    <row r="20" spans="1:13" x14ac:dyDescent="0.2">
      <c r="B20" s="1">
        <v>20</v>
      </c>
      <c r="C20" s="1">
        <v>21</v>
      </c>
      <c r="D20" s="1">
        <v>22</v>
      </c>
      <c r="E20" s="1">
        <v>22</v>
      </c>
      <c r="F20" s="1">
        <v>21</v>
      </c>
      <c r="G20" s="1">
        <v>22</v>
      </c>
      <c r="H20" s="1">
        <v>23</v>
      </c>
      <c r="I20" s="11">
        <f t="shared" si="3"/>
        <v>21.833333333333332</v>
      </c>
      <c r="J20" s="12">
        <f t="shared" si="4"/>
        <v>0.752772652709081</v>
      </c>
      <c r="K20" s="10">
        <f t="shared" si="2"/>
        <v>3.4478136765301419E-2</v>
      </c>
      <c r="L20" s="8">
        <f t="shared" si="5"/>
        <v>0.44411316542192492</v>
      </c>
    </row>
    <row r="21" spans="1:13" x14ac:dyDescent="0.2">
      <c r="B21" s="1">
        <v>25</v>
      </c>
      <c r="C21" s="1">
        <v>21</v>
      </c>
      <c r="D21" s="1">
        <v>22</v>
      </c>
      <c r="E21" s="1">
        <v>23</v>
      </c>
      <c r="F21" s="1">
        <v>22</v>
      </c>
      <c r="G21" s="1">
        <v>22</v>
      </c>
      <c r="H21" s="1">
        <v>23</v>
      </c>
      <c r="I21" s="11">
        <f t="shared" si="3"/>
        <v>22.166666666666668</v>
      </c>
      <c r="J21" s="12">
        <f t="shared" si="4"/>
        <v>0.752772652709081</v>
      </c>
      <c r="K21" s="10">
        <f t="shared" si="2"/>
        <v>3.3959668543266812E-2</v>
      </c>
      <c r="L21" s="8">
        <f t="shared" si="5"/>
        <v>0.40502331430906002</v>
      </c>
    </row>
    <row r="22" spans="1:13" x14ac:dyDescent="0.2">
      <c r="B22" s="1">
        <v>30</v>
      </c>
      <c r="C22" s="1">
        <v>22</v>
      </c>
      <c r="D22" s="1">
        <v>23</v>
      </c>
      <c r="E22" s="1">
        <v>22</v>
      </c>
      <c r="F22" s="1">
        <v>17</v>
      </c>
      <c r="G22" s="1">
        <v>21</v>
      </c>
      <c r="H22" s="1">
        <v>23</v>
      </c>
      <c r="I22" s="11">
        <f t="shared" si="3"/>
        <v>21.333333333333332</v>
      </c>
      <c r="J22" s="12">
        <f t="shared" si="4"/>
        <v>2.2509257354845511</v>
      </c>
      <c r="K22" s="10">
        <f t="shared" si="2"/>
        <v>0.10551214385083833</v>
      </c>
      <c r="L22" s="8">
        <f t="shared" si="5"/>
        <v>1</v>
      </c>
    </row>
    <row r="23" spans="1:13" x14ac:dyDescent="0.2">
      <c r="B23" s="1">
        <v>35</v>
      </c>
      <c r="C23" s="1">
        <v>23</v>
      </c>
      <c r="D23" s="1">
        <v>21</v>
      </c>
      <c r="E23" s="1">
        <v>22</v>
      </c>
      <c r="F23" s="1" t="s">
        <v>16</v>
      </c>
      <c r="G23" s="1">
        <v>21</v>
      </c>
      <c r="H23" s="1">
        <v>24</v>
      </c>
      <c r="I23" s="11">
        <f t="shared" si="3"/>
        <v>22.2</v>
      </c>
      <c r="J23" s="12">
        <f t="shared" si="4"/>
        <v>1.3038404810405297</v>
      </c>
      <c r="K23" s="10">
        <f t="shared" si="2"/>
        <v>5.8731553200023864E-2</v>
      </c>
      <c r="L23" s="8">
        <f t="shared" si="5"/>
        <v>1</v>
      </c>
    </row>
    <row r="24" spans="1:13" x14ac:dyDescent="0.2">
      <c r="I24" s="11"/>
      <c r="J24" s="12"/>
    </row>
    <row r="25" spans="1:13" x14ac:dyDescent="0.2">
      <c r="I25" s="11"/>
      <c r="J25" s="12"/>
    </row>
    <row r="26" spans="1:13" x14ac:dyDescent="0.2">
      <c r="I26" s="11"/>
      <c r="J26" s="12"/>
    </row>
    <row r="27" spans="1:13" x14ac:dyDescent="0.2">
      <c r="A27" s="66" t="s">
        <v>12</v>
      </c>
      <c r="B27" s="66"/>
      <c r="C27" s="2" t="s">
        <v>5</v>
      </c>
      <c r="D27" s="2" t="s">
        <v>6</v>
      </c>
      <c r="E27" s="2" t="s">
        <v>7</v>
      </c>
      <c r="F27" s="2" t="s">
        <v>8</v>
      </c>
      <c r="G27" s="2" t="s">
        <v>9</v>
      </c>
      <c r="H27" s="2" t="s">
        <v>10</v>
      </c>
      <c r="I27" s="11"/>
      <c r="J27" s="12"/>
    </row>
    <row r="28" spans="1:13" x14ac:dyDescent="0.2">
      <c r="B28" s="1">
        <v>1</v>
      </c>
      <c r="C28" s="1"/>
      <c r="D28" s="1"/>
      <c r="E28" s="1"/>
      <c r="F28" s="1"/>
      <c r="G28" s="1"/>
      <c r="H28" s="1"/>
      <c r="I28" s="11"/>
      <c r="J28" s="12"/>
      <c r="L28" s="8" t="s">
        <v>15</v>
      </c>
      <c r="M28" s="8" t="s">
        <v>14</v>
      </c>
    </row>
    <row r="29" spans="1:13" x14ac:dyDescent="0.2">
      <c r="B29" s="1">
        <v>5</v>
      </c>
      <c r="C29" s="1">
        <v>23</v>
      </c>
      <c r="D29" s="1">
        <v>24</v>
      </c>
      <c r="E29" s="1">
        <v>23</v>
      </c>
      <c r="F29" s="1">
        <v>25</v>
      </c>
      <c r="G29" s="1">
        <v>22</v>
      </c>
      <c r="H29" s="1">
        <v>24</v>
      </c>
      <c r="I29" s="11">
        <f t="shared" ref="I29:I35" si="6">AVERAGE(C29:H29)</f>
        <v>23.5</v>
      </c>
      <c r="J29" s="12">
        <f t="shared" ref="J29:J35" si="7">STDEV(C29:H29)</f>
        <v>1.0488088481701516</v>
      </c>
      <c r="K29" s="10">
        <f t="shared" si="2"/>
        <v>4.4630163751921345E-2</v>
      </c>
      <c r="L29" s="8">
        <f>TTEST(C17:H17,C29:H29,2,1)</f>
        <v>0.74115382206874192</v>
      </c>
      <c r="M29" s="8">
        <f t="shared" ref="M29:M31" si="8">TTEST(C5:H5,C29:H29,2,1)</f>
        <v>1</v>
      </c>
    </row>
    <row r="30" spans="1:13" x14ac:dyDescent="0.2">
      <c r="B30" s="1">
        <v>10</v>
      </c>
      <c r="C30" s="1">
        <v>22</v>
      </c>
      <c r="D30" s="1">
        <v>24</v>
      </c>
      <c r="E30" s="1">
        <v>22</v>
      </c>
      <c r="F30" s="1">
        <v>23</v>
      </c>
      <c r="G30" s="1">
        <v>22</v>
      </c>
      <c r="H30" s="1">
        <v>23</v>
      </c>
      <c r="I30" s="11">
        <f t="shared" si="6"/>
        <v>22.666666666666668</v>
      </c>
      <c r="J30" s="12">
        <f t="shared" si="7"/>
        <v>0.81649658092772603</v>
      </c>
      <c r="K30" s="10">
        <f t="shared" si="2"/>
        <v>3.6021907982105555E-2</v>
      </c>
      <c r="L30" s="8">
        <f t="shared" ref="L30:L35" si="9">TTEST(C18:H18,C30:H30,2,1)</f>
        <v>0.61088118339625286</v>
      </c>
      <c r="M30" s="8">
        <f t="shared" si="8"/>
        <v>3.3532397603718157E-2</v>
      </c>
    </row>
    <row r="31" spans="1:13" x14ac:dyDescent="0.2">
      <c r="B31" s="1">
        <v>15</v>
      </c>
      <c r="C31" s="1">
        <v>22</v>
      </c>
      <c r="D31" s="1">
        <v>23</v>
      </c>
      <c r="E31" s="1">
        <v>22</v>
      </c>
      <c r="F31" s="1">
        <v>22</v>
      </c>
      <c r="G31" s="1">
        <v>22</v>
      </c>
      <c r="H31" s="1">
        <v>23</v>
      </c>
      <c r="I31" s="11">
        <f t="shared" si="6"/>
        <v>22.333333333333332</v>
      </c>
      <c r="J31" s="12">
        <f t="shared" si="7"/>
        <v>0.5163977794943222</v>
      </c>
      <c r="K31" s="10">
        <f t="shared" si="2"/>
        <v>2.3122288634074128E-2</v>
      </c>
      <c r="L31" s="8">
        <f t="shared" si="9"/>
        <v>0.10193947882985932</v>
      </c>
      <c r="M31" s="8">
        <f t="shared" si="8"/>
        <v>7.5586818421612495E-2</v>
      </c>
    </row>
    <row r="32" spans="1:13" x14ac:dyDescent="0.2">
      <c r="B32" s="1">
        <v>20</v>
      </c>
      <c r="C32" s="1">
        <v>22</v>
      </c>
      <c r="D32" s="1">
        <v>23</v>
      </c>
      <c r="E32" s="1">
        <v>22</v>
      </c>
      <c r="F32" s="1">
        <v>22</v>
      </c>
      <c r="G32" s="1">
        <v>22</v>
      </c>
      <c r="H32" s="1">
        <v>22</v>
      </c>
      <c r="I32" s="11">
        <f t="shared" si="6"/>
        <v>22.166666666666668</v>
      </c>
      <c r="J32" s="12">
        <f t="shared" si="7"/>
        <v>0.40824829046386296</v>
      </c>
      <c r="K32" s="10">
        <f t="shared" si="2"/>
        <v>1.8417216111151713E-2</v>
      </c>
      <c r="L32" s="8">
        <f t="shared" si="9"/>
        <v>0.36321746764911955</v>
      </c>
      <c r="M32" s="8">
        <f>TTEST(C8:H8,C32:H32,2,1)</f>
        <v>0.73162971127516563</v>
      </c>
    </row>
    <row r="33" spans="2:13" x14ac:dyDescent="0.2">
      <c r="B33" s="1">
        <v>25</v>
      </c>
      <c r="C33" s="1">
        <v>22</v>
      </c>
      <c r="D33" s="1">
        <v>23</v>
      </c>
      <c r="E33" s="1">
        <v>23</v>
      </c>
      <c r="F33" s="1">
        <v>23</v>
      </c>
      <c r="G33" s="1">
        <v>22</v>
      </c>
      <c r="H33" s="1">
        <v>21</v>
      </c>
      <c r="I33" s="11">
        <f t="shared" si="6"/>
        <v>22.333333333333332</v>
      </c>
      <c r="J33" s="12">
        <f t="shared" si="7"/>
        <v>0.81649658092772603</v>
      </c>
      <c r="K33" s="10">
        <f t="shared" si="2"/>
        <v>3.6559548399748926E-2</v>
      </c>
      <c r="L33" s="8">
        <f t="shared" si="9"/>
        <v>0.74115382206874725</v>
      </c>
      <c r="M33" s="8">
        <f t="shared" ref="M33:M35" si="10">TTEST(C9:H9,C33:H33,2,1)</f>
        <v>0.43199999999999988</v>
      </c>
    </row>
    <row r="34" spans="2:13" x14ac:dyDescent="0.2">
      <c r="B34" s="1">
        <v>30</v>
      </c>
      <c r="C34" s="1">
        <v>23</v>
      </c>
      <c r="D34" s="1">
        <v>23</v>
      </c>
      <c r="E34" s="1">
        <v>23</v>
      </c>
      <c r="F34" s="1">
        <v>23</v>
      </c>
      <c r="G34" s="1">
        <v>21</v>
      </c>
      <c r="H34" s="1">
        <v>21</v>
      </c>
      <c r="I34" s="11">
        <f t="shared" si="6"/>
        <v>22.333333333333332</v>
      </c>
      <c r="J34" s="12">
        <f t="shared" si="7"/>
        <v>1.0327955589886446</v>
      </c>
      <c r="K34" s="10">
        <f t="shared" si="2"/>
        <v>4.6244577268148269E-2</v>
      </c>
      <c r="L34" s="8">
        <f t="shared" si="9"/>
        <v>0.40318033399684672</v>
      </c>
      <c r="M34" s="8">
        <f t="shared" si="10"/>
        <v>1</v>
      </c>
    </row>
    <row r="35" spans="2:13" x14ac:dyDescent="0.2">
      <c r="B35" s="1">
        <v>35</v>
      </c>
      <c r="C35" s="1">
        <v>23</v>
      </c>
      <c r="D35" s="1">
        <v>24</v>
      </c>
      <c r="E35" s="1">
        <v>23</v>
      </c>
      <c r="F35" s="1">
        <v>22</v>
      </c>
      <c r="G35" s="1">
        <v>21</v>
      </c>
      <c r="H35" s="1">
        <v>22</v>
      </c>
      <c r="I35" s="11">
        <f t="shared" si="6"/>
        <v>22.5</v>
      </c>
      <c r="J35" s="12">
        <f t="shared" si="7"/>
        <v>1.0488088481701516</v>
      </c>
      <c r="K35" s="10">
        <f t="shared" si="2"/>
        <v>4.6613726585340069E-2</v>
      </c>
      <c r="L35" s="8">
        <f t="shared" si="9"/>
        <v>0.64826129496730533</v>
      </c>
      <c r="M35" s="8">
        <f t="shared" si="10"/>
        <v>0.66380801203236883</v>
      </c>
    </row>
  </sheetData>
  <mergeCells count="3">
    <mergeCell ref="A3:B3"/>
    <mergeCell ref="A15:B15"/>
    <mergeCell ref="A27:B27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4"/>
  <sheetViews>
    <sheetView workbookViewId="0">
      <selection activeCell="D8" sqref="D8:D9"/>
    </sheetView>
  </sheetViews>
  <sheetFormatPr baseColWidth="10" defaultColWidth="11" defaultRowHeight="16" x14ac:dyDescent="0.2"/>
  <cols>
    <col min="2" max="4" width="10.83203125" style="7"/>
    <col min="5" max="5" width="15.83203125" customWidth="1"/>
    <col min="6" max="6" width="15.6640625" customWidth="1"/>
  </cols>
  <sheetData>
    <row r="1" spans="1:5" x14ac:dyDescent="0.2">
      <c r="A1" t="s">
        <v>18</v>
      </c>
    </row>
    <row r="3" spans="1:5" x14ac:dyDescent="0.2">
      <c r="B3" s="7" t="s">
        <v>1</v>
      </c>
      <c r="C3" s="7" t="s">
        <v>17</v>
      </c>
      <c r="D3" s="7" t="s">
        <v>12</v>
      </c>
    </row>
    <row r="4" spans="1:5" x14ac:dyDescent="0.2">
      <c r="B4" s="2">
        <v>25</v>
      </c>
      <c r="C4" s="2">
        <v>33</v>
      </c>
      <c r="D4" s="2">
        <v>36</v>
      </c>
    </row>
    <row r="5" spans="1:5" x14ac:dyDescent="0.2">
      <c r="B5" s="2">
        <v>34</v>
      </c>
      <c r="C5" s="2">
        <v>46</v>
      </c>
      <c r="D5" s="2">
        <v>48</v>
      </c>
    </row>
    <row r="6" spans="1:5" x14ac:dyDescent="0.2">
      <c r="B6" s="2">
        <v>42</v>
      </c>
      <c r="C6" s="2">
        <v>46</v>
      </c>
      <c r="D6" s="2">
        <v>56</v>
      </c>
    </row>
    <row r="7" spans="1:5" x14ac:dyDescent="0.2">
      <c r="B7" s="2">
        <v>45</v>
      </c>
      <c r="C7" s="2">
        <v>54</v>
      </c>
      <c r="D7" s="2">
        <v>60</v>
      </c>
    </row>
    <row r="8" spans="1:5" x14ac:dyDescent="0.2">
      <c r="B8" s="2">
        <v>50</v>
      </c>
      <c r="C8" s="2">
        <v>58</v>
      </c>
      <c r="D8" s="2">
        <v>63</v>
      </c>
    </row>
    <row r="9" spans="1:5" x14ac:dyDescent="0.2">
      <c r="B9" s="2">
        <v>53</v>
      </c>
      <c r="C9" s="2">
        <v>62</v>
      </c>
      <c r="D9" s="2">
        <v>64</v>
      </c>
    </row>
    <row r="11" spans="1:5" x14ac:dyDescent="0.2">
      <c r="A11" s="41" t="s">
        <v>34</v>
      </c>
      <c r="B11" s="42">
        <f>MEDIAN(B4:B9)</f>
        <v>43.5</v>
      </c>
      <c r="C11" s="42">
        <f t="shared" ref="C11:D11" si="0">MEDIAN(C4:C9)</f>
        <v>50</v>
      </c>
      <c r="D11" s="42">
        <f t="shared" si="0"/>
        <v>58</v>
      </c>
    </row>
    <row r="13" spans="1:5" x14ac:dyDescent="0.2">
      <c r="A13" s="8" t="s">
        <v>35</v>
      </c>
      <c r="C13" s="7">
        <v>0.02</v>
      </c>
    </row>
    <row r="14" spans="1:5" x14ac:dyDescent="0.2">
      <c r="A14" s="8" t="s">
        <v>36</v>
      </c>
      <c r="C14" s="7" t="s">
        <v>37</v>
      </c>
      <c r="E14" s="8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33"/>
  <sheetViews>
    <sheetView workbookViewId="0">
      <selection activeCell="T10" sqref="T10"/>
    </sheetView>
  </sheetViews>
  <sheetFormatPr baseColWidth="10" defaultColWidth="8.83203125" defaultRowHeight="16" x14ac:dyDescent="0.2"/>
  <cols>
    <col min="1" max="1" width="12.83203125" customWidth="1"/>
    <col min="2" max="2" width="4.5" style="22" customWidth="1"/>
    <col min="3" max="3" width="11.6640625" style="23" customWidth="1"/>
    <col min="4" max="4" width="15.6640625" customWidth="1"/>
    <col min="5" max="5" width="12.5" style="21" customWidth="1"/>
    <col min="6" max="6" width="9.83203125" style="9" customWidth="1"/>
    <col min="7" max="7" width="6.33203125" style="9" customWidth="1"/>
    <col min="8" max="8" width="7.5" style="9" customWidth="1"/>
    <col min="9" max="11" width="9.83203125" style="8" customWidth="1"/>
    <col min="12" max="12" width="3.6640625" style="8" customWidth="1"/>
    <col min="13" max="20" width="9.83203125" style="8" customWidth="1"/>
    <col min="21" max="21" width="5.1640625" style="8" customWidth="1"/>
    <col min="22" max="22" width="9.83203125" style="10" customWidth="1"/>
    <col min="23" max="23" width="9.83203125" style="8" customWidth="1"/>
    <col min="24" max="24" width="6.83203125" style="10" customWidth="1"/>
    <col min="25" max="25" width="7.1640625" style="10" customWidth="1"/>
  </cols>
  <sheetData>
    <row r="1" spans="1:26" ht="17" thickBot="1" x14ac:dyDescent="0.25">
      <c r="D1" s="13"/>
      <c r="E1" s="24"/>
      <c r="G1" s="10" t="s">
        <v>19</v>
      </c>
      <c r="H1" s="8"/>
    </row>
    <row r="2" spans="1:26" ht="18" thickTop="1" thickBot="1" x14ac:dyDescent="0.25">
      <c r="D2" s="25"/>
      <c r="E2" s="37" t="s">
        <v>20</v>
      </c>
      <c r="F2" s="38"/>
      <c r="G2" s="39" t="s">
        <v>21</v>
      </c>
      <c r="H2" s="40"/>
    </row>
    <row r="3" spans="1:26" ht="18" thickTop="1" thickBot="1" x14ac:dyDescent="0.25">
      <c r="E3" s="37" t="s">
        <v>22</v>
      </c>
      <c r="F3" s="38"/>
      <c r="G3" s="39" t="s">
        <v>23</v>
      </c>
      <c r="H3" s="40"/>
    </row>
    <row r="4" spans="1:26" ht="17" thickTop="1" x14ac:dyDescent="0.2"/>
    <row r="6" spans="1:26" x14ac:dyDescent="0.2">
      <c r="B6" s="26" t="s">
        <v>24</v>
      </c>
      <c r="C6" s="27" t="s">
        <v>25</v>
      </c>
      <c r="D6" s="28" t="s">
        <v>26</v>
      </c>
      <c r="E6" s="28" t="s">
        <v>27</v>
      </c>
      <c r="F6" s="29" t="s">
        <v>3</v>
      </c>
      <c r="G6" s="29" t="s">
        <v>11</v>
      </c>
      <c r="H6" s="29" t="s">
        <v>13</v>
      </c>
      <c r="I6" s="29" t="s">
        <v>28</v>
      </c>
      <c r="J6" s="29" t="s">
        <v>4</v>
      </c>
      <c r="K6" s="29" t="s">
        <v>11</v>
      </c>
      <c r="M6" s="30" t="s">
        <v>26</v>
      </c>
      <c r="N6" s="30" t="s">
        <v>27</v>
      </c>
      <c r="O6" s="29" t="s">
        <v>3</v>
      </c>
      <c r="P6" s="29" t="s">
        <v>11</v>
      </c>
      <c r="Q6" s="29" t="s">
        <v>13</v>
      </c>
      <c r="R6" s="29" t="s">
        <v>29</v>
      </c>
      <c r="S6" s="29" t="s">
        <v>4</v>
      </c>
      <c r="T6" s="29" t="s">
        <v>11</v>
      </c>
      <c r="V6" s="30" t="s">
        <v>30</v>
      </c>
      <c r="W6" s="31" t="s">
        <v>4</v>
      </c>
      <c r="X6" s="30" t="s">
        <v>11</v>
      </c>
      <c r="Y6" s="30" t="s">
        <v>31</v>
      </c>
    </row>
    <row r="7" spans="1:26" x14ac:dyDescent="0.2">
      <c r="B7" s="34">
        <v>1</v>
      </c>
      <c r="C7" s="27" t="s">
        <v>1</v>
      </c>
      <c r="D7" s="28" t="s">
        <v>20</v>
      </c>
      <c r="E7" s="28">
        <v>26.08</v>
      </c>
      <c r="F7" s="32">
        <f>AVERAGE(E7:E9)</f>
        <v>26.08</v>
      </c>
      <c r="G7" s="32">
        <f>STDEV(E7:E9)</f>
        <v>4.9999999999998941E-2</v>
      </c>
      <c r="H7" s="32">
        <f>G7/F7</f>
        <v>1.9171779141103889E-3</v>
      </c>
      <c r="I7" s="32">
        <f>10^((E7-28.232)/-4.024)</f>
        <v>3.4260307174270905</v>
      </c>
      <c r="J7" s="32">
        <f>AVERAGE(I7:I9)</f>
        <v>3.4269655956954672</v>
      </c>
      <c r="K7" s="32">
        <f>STDEV(I7:I9)</f>
        <v>9.8037681458208695E-2</v>
      </c>
      <c r="M7" s="30" t="s">
        <v>32</v>
      </c>
      <c r="N7" s="30">
        <v>25.78</v>
      </c>
      <c r="O7" s="32">
        <f>AVERAGE(N7:N9)</f>
        <v>25.673333333333332</v>
      </c>
      <c r="P7" s="32">
        <f>STDEV(N7:N9)</f>
        <v>9.7125348562223962E-2</v>
      </c>
      <c r="Q7" s="32">
        <f>P7/O7</f>
        <v>3.7831218603826527E-3</v>
      </c>
      <c r="R7" s="32">
        <f>10^((N7-23.964)/-3.32)</f>
        <v>0.2837997759052292</v>
      </c>
      <c r="S7" s="32">
        <f>AVERAGE(R7:R9)</f>
        <v>0.30604986161311376</v>
      </c>
      <c r="T7" s="32">
        <f>STDEV(R7:R9)</f>
        <v>2.0367569592741209E-2</v>
      </c>
      <c r="V7" s="30">
        <f>I7/R7</f>
        <v>12.07199937526083</v>
      </c>
      <c r="W7" s="31">
        <f>AVERAGE(V7:V9)</f>
        <v>11.22691660868959</v>
      </c>
      <c r="X7" s="30">
        <f>STDEV(V7:V9)</f>
        <v>0.73670419806516718</v>
      </c>
      <c r="Y7" s="33">
        <f>STDEV(V7:V9)/SQRT((COUNT(V7:V9)))</f>
        <v>0.42533636706605166</v>
      </c>
    </row>
    <row r="8" spans="1:26" x14ac:dyDescent="0.2">
      <c r="B8" s="34"/>
      <c r="C8" s="27"/>
      <c r="D8" s="28" t="s">
        <v>20</v>
      </c>
      <c r="E8" s="28">
        <v>26.13</v>
      </c>
      <c r="F8" s="32"/>
      <c r="G8" s="32"/>
      <c r="H8" s="32"/>
      <c r="I8" s="32">
        <f t="shared" ref="I8:I18" si="0">10^((E8-28.232)/-4.024)</f>
        <v>3.3293986965207312</v>
      </c>
      <c r="J8" s="32"/>
      <c r="K8" s="32"/>
      <c r="M8" s="30" t="s">
        <v>32</v>
      </c>
      <c r="N8" s="30">
        <v>25.65</v>
      </c>
      <c r="O8" s="32"/>
      <c r="P8" s="32"/>
      <c r="Q8" s="32"/>
      <c r="R8" s="32">
        <f t="shared" ref="R8:R12" si="1">10^((N8-23.964)/-3.32)</f>
        <v>0.31057655955268548</v>
      </c>
      <c r="S8" s="32"/>
      <c r="T8" s="32"/>
      <c r="V8" s="30">
        <f t="shared" ref="V8:V9" si="2">I8/R8</f>
        <v>10.720057886261502</v>
      </c>
      <c r="W8" s="31"/>
      <c r="X8" s="30"/>
      <c r="Y8" s="30"/>
    </row>
    <row r="9" spans="1:26" x14ac:dyDescent="0.2">
      <c r="B9" s="34"/>
      <c r="C9" s="27"/>
      <c r="D9" s="28" t="s">
        <v>20</v>
      </c>
      <c r="E9" s="28">
        <v>26.03</v>
      </c>
      <c r="F9" s="32"/>
      <c r="G9" s="32"/>
      <c r="H9" s="32"/>
      <c r="I9" s="32">
        <f t="shared" si="0"/>
        <v>3.5254673731385804</v>
      </c>
      <c r="J9" s="32"/>
      <c r="K9" s="32"/>
      <c r="M9" s="30" t="s">
        <v>32</v>
      </c>
      <c r="N9" s="30">
        <v>25.59</v>
      </c>
      <c r="O9" s="32"/>
      <c r="P9" s="32"/>
      <c r="Q9" s="32"/>
      <c r="R9" s="32">
        <f t="shared" si="1"/>
        <v>0.3237732493814266</v>
      </c>
      <c r="S9" s="32"/>
      <c r="T9" s="32"/>
      <c r="V9" s="30">
        <f t="shared" si="2"/>
        <v>10.888692564546441</v>
      </c>
      <c r="W9" s="31"/>
      <c r="X9" s="30"/>
      <c r="Y9" s="30"/>
    </row>
    <row r="10" spans="1:26" x14ac:dyDescent="0.2">
      <c r="A10" t="s">
        <v>73</v>
      </c>
      <c r="B10" s="34">
        <v>2</v>
      </c>
      <c r="C10" s="27" t="s">
        <v>33</v>
      </c>
      <c r="D10" s="28" t="s">
        <v>20</v>
      </c>
      <c r="E10" s="28">
        <v>29.51</v>
      </c>
      <c r="F10" s="32">
        <f>AVERAGE(E10:E12)</f>
        <v>29.766666666666669</v>
      </c>
      <c r="G10" s="32">
        <f>STDEV(E10:E12)</f>
        <v>0.22678918257565389</v>
      </c>
      <c r="H10" s="32">
        <f>G10/F10</f>
        <v>7.6188975109402193E-3</v>
      </c>
      <c r="I10" s="32">
        <f t="shared" si="0"/>
        <v>0.4812885907787956</v>
      </c>
      <c r="J10" s="32">
        <f>AVERAGE(I10:I12)</f>
        <v>0.41793254909253275</v>
      </c>
      <c r="K10" s="32">
        <f>STDEV(I10:I12)</f>
        <v>5.5761708244222011E-2</v>
      </c>
      <c r="M10" s="30" t="s">
        <v>32</v>
      </c>
      <c r="N10" s="30">
        <v>28.15</v>
      </c>
      <c r="O10" s="32">
        <f>AVERAGE(N10:N12)</f>
        <v>28.103333333333335</v>
      </c>
      <c r="P10" s="32">
        <f>STDEV(N10:N12)</f>
        <v>5.0332229568470596E-2</v>
      </c>
      <c r="Q10" s="32">
        <f>P10/O10</f>
        <v>1.7909700949521026E-3</v>
      </c>
      <c r="R10" s="32">
        <f t="shared" si="1"/>
        <v>5.4847473439748336E-2</v>
      </c>
      <c r="S10" s="32">
        <f>AVERAGE(R10:R12)</f>
        <v>5.6674753373348256E-2</v>
      </c>
      <c r="T10" s="32">
        <f>STDEV(R10:R12)</f>
        <v>1.9848205835997328E-3</v>
      </c>
      <c r="V10" s="30">
        <f>I10/R10</f>
        <v>8.7750366716072374</v>
      </c>
      <c r="W10" s="31">
        <f>AVERAGE(V10:V12)</f>
        <v>7.4007835450280721</v>
      </c>
      <c r="X10" s="30">
        <f>STDEV(V10:V12)</f>
        <v>1.2304399447065473</v>
      </c>
      <c r="Y10" s="33">
        <f>STDEV(V10:V12)/SQRT((COUNT(V10:V12)))</f>
        <v>0.71039483329799336</v>
      </c>
      <c r="Z10" t="s">
        <v>75</v>
      </c>
    </row>
    <row r="11" spans="1:26" x14ac:dyDescent="0.2">
      <c r="B11" s="34"/>
      <c r="C11" s="27"/>
      <c r="D11" s="28" t="s">
        <v>20</v>
      </c>
      <c r="E11" s="28">
        <v>29.94</v>
      </c>
      <c r="F11" s="32"/>
      <c r="G11" s="32"/>
      <c r="H11" s="32"/>
      <c r="I11" s="32">
        <f t="shared" si="0"/>
        <v>0.37631083212069433</v>
      </c>
      <c r="J11" s="32"/>
      <c r="K11" s="32"/>
      <c r="M11" s="30" t="s">
        <v>32</v>
      </c>
      <c r="N11" s="30">
        <v>28.05</v>
      </c>
      <c r="O11" s="32"/>
      <c r="P11" s="32"/>
      <c r="Q11" s="32"/>
      <c r="R11" s="32">
        <f t="shared" si="1"/>
        <v>5.8786432898042064E-2</v>
      </c>
      <c r="S11" s="32"/>
      <c r="T11" s="32"/>
      <c r="V11" s="30">
        <f t="shared" ref="V11:V18" si="3">I11/R11</f>
        <v>6.4013210798716056</v>
      </c>
      <c r="W11" s="31"/>
      <c r="X11" s="30"/>
      <c r="Y11" s="30"/>
    </row>
    <row r="12" spans="1:26" x14ac:dyDescent="0.2">
      <c r="B12" s="34"/>
      <c r="C12" s="27"/>
      <c r="D12" s="28" t="s">
        <v>20</v>
      </c>
      <c r="E12" s="28">
        <v>29.85</v>
      </c>
      <c r="F12" s="32"/>
      <c r="G12" s="32"/>
      <c r="H12" s="32"/>
      <c r="I12" s="32">
        <f t="shared" si="0"/>
        <v>0.39619822437810837</v>
      </c>
      <c r="J12" s="32"/>
      <c r="K12" s="32"/>
      <c r="M12" s="30" t="s">
        <v>32</v>
      </c>
      <c r="N12" s="30">
        <v>28.11</v>
      </c>
      <c r="O12" s="32"/>
      <c r="P12" s="32"/>
      <c r="Q12" s="32"/>
      <c r="R12" s="32">
        <f t="shared" si="1"/>
        <v>5.6390353782254363E-2</v>
      </c>
      <c r="S12" s="32"/>
      <c r="T12" s="32"/>
      <c r="V12" s="30">
        <f t="shared" si="3"/>
        <v>7.0259928836053707</v>
      </c>
      <c r="W12" s="31"/>
      <c r="X12" s="30"/>
      <c r="Y12" s="30"/>
    </row>
    <row r="13" spans="1:26" x14ac:dyDescent="0.2">
      <c r="B13" s="34">
        <v>3</v>
      </c>
      <c r="C13" s="27" t="s">
        <v>12</v>
      </c>
      <c r="D13" s="28" t="s">
        <v>20</v>
      </c>
      <c r="E13" s="28">
        <v>26.15</v>
      </c>
      <c r="F13" s="32">
        <f>AVERAGE(E13:E15)</f>
        <v>26.183333333333334</v>
      </c>
      <c r="G13" s="32">
        <f>STDEV(E13:E15)</f>
        <v>3.055050463304022E-2</v>
      </c>
      <c r="H13" s="32">
        <f>G13/F13</f>
        <v>1.1667920292695183E-3</v>
      </c>
      <c r="I13" s="32">
        <f t="shared" si="0"/>
        <v>3.2915133906412009</v>
      </c>
      <c r="J13" s="32">
        <f>AVERAGE(I13:I15)</f>
        <v>3.229656350348785</v>
      </c>
      <c r="K13" s="32">
        <f>STDEV(I13:I15)</f>
        <v>5.6610354216972199E-2</v>
      </c>
      <c r="M13" s="30" t="s">
        <v>32</v>
      </c>
      <c r="N13" s="30">
        <v>24.61</v>
      </c>
      <c r="O13" s="32">
        <f>AVERAGE(N13:N15)</f>
        <v>24.526666666666667</v>
      </c>
      <c r="P13" s="32">
        <f>STDEV(N13:N15)</f>
        <v>0.11930353445448763</v>
      </c>
      <c r="Q13" s="32">
        <f>P13/O13</f>
        <v>4.8642376102672313E-3</v>
      </c>
      <c r="R13" s="32">
        <f>10^((N13-23.964)/-3.32)</f>
        <v>0.6388835216126818</v>
      </c>
      <c r="S13" s="32">
        <f>AVERAGE(R13:R15)</f>
        <v>0.67846474008237401</v>
      </c>
      <c r="T13" s="32">
        <f>STDEV(R13:R15)</f>
        <v>5.7318897550473036E-2</v>
      </c>
      <c r="V13" s="30">
        <f t="shared" si="3"/>
        <v>5.1519772842672493</v>
      </c>
      <c r="W13" s="31">
        <f>AVERAGE(V13:V15)</f>
        <v>4.7834672725485392</v>
      </c>
      <c r="X13" s="30">
        <f>STDEV(V13:V15)</f>
        <v>0.42217872123354672</v>
      </c>
      <c r="Y13" s="33">
        <f>STDEV(V13:V15)/SQRT((COUNT(V13:V15)))</f>
        <v>0.24374499835032018</v>
      </c>
    </row>
    <row r="14" spans="1:26" x14ac:dyDescent="0.2">
      <c r="B14" s="26"/>
      <c r="C14" s="27"/>
      <c r="D14" s="28" t="s">
        <v>20</v>
      </c>
      <c r="E14" s="28">
        <v>26.21</v>
      </c>
      <c r="F14" s="32"/>
      <c r="G14" s="32"/>
      <c r="H14" s="32"/>
      <c r="I14" s="32">
        <f t="shared" si="0"/>
        <v>3.1804244936415049</v>
      </c>
      <c r="J14" s="32"/>
      <c r="K14" s="32"/>
      <c r="M14" s="30" t="s">
        <v>32</v>
      </c>
      <c r="N14" s="30">
        <v>24.58</v>
      </c>
      <c r="O14" s="32"/>
      <c r="P14" s="32"/>
      <c r="Q14" s="32"/>
      <c r="R14" s="32">
        <f>10^((N14-23.964)/-3.32)</f>
        <v>0.65231570005057382</v>
      </c>
      <c r="S14" s="32"/>
      <c r="T14" s="32"/>
      <c r="V14" s="30">
        <f t="shared" si="3"/>
        <v>4.8755909039057741</v>
      </c>
      <c r="W14" s="31"/>
      <c r="X14" s="30"/>
      <c r="Y14" s="30"/>
    </row>
    <row r="15" spans="1:26" x14ac:dyDescent="0.2">
      <c r="B15" s="26"/>
      <c r="C15" s="27"/>
      <c r="D15" s="28" t="s">
        <v>20</v>
      </c>
      <c r="E15" s="28">
        <v>26.19</v>
      </c>
      <c r="F15" s="32"/>
      <c r="G15" s="32"/>
      <c r="H15" s="32"/>
      <c r="I15" s="32">
        <f t="shared" si="0"/>
        <v>3.2170311667636482</v>
      </c>
      <c r="J15" s="32"/>
      <c r="K15" s="32"/>
      <c r="M15" s="30" t="s">
        <v>32</v>
      </c>
      <c r="N15" s="30">
        <v>24.39</v>
      </c>
      <c r="O15" s="32"/>
      <c r="P15" s="32"/>
      <c r="Q15" s="32"/>
      <c r="R15" s="32">
        <f>10^((N15-23.964)/-3.32)</f>
        <v>0.74419499858386673</v>
      </c>
      <c r="S15" s="32"/>
      <c r="T15" s="32"/>
      <c r="V15" s="30">
        <f t="shared" si="3"/>
        <v>4.3228336294725933</v>
      </c>
      <c r="W15" s="31"/>
      <c r="X15" s="30"/>
      <c r="Y15" s="30"/>
    </row>
    <row r="16" spans="1:26" x14ac:dyDescent="0.2">
      <c r="B16" s="35">
        <v>4</v>
      </c>
      <c r="C16" s="27" t="s">
        <v>1</v>
      </c>
      <c r="D16" s="28" t="s">
        <v>20</v>
      </c>
      <c r="E16" s="28">
        <v>29.12</v>
      </c>
      <c r="F16" s="32">
        <f>AVERAGE(E16:E18)</f>
        <v>29.22</v>
      </c>
      <c r="G16" s="32">
        <f>STDEV(E16:E18)</f>
        <v>0.13999999999999904</v>
      </c>
      <c r="H16" s="32">
        <f>G16/F16</f>
        <v>4.7912388774811448E-3</v>
      </c>
      <c r="I16" s="32">
        <f t="shared" si="0"/>
        <v>0.6016224801308625</v>
      </c>
      <c r="J16" s="32">
        <f>AVERAGE(I16:I18)</f>
        <v>0.56936229927476223</v>
      </c>
      <c r="K16" s="32">
        <f>STDEV(I16:I18)</f>
        <v>4.4608729003072445E-2</v>
      </c>
      <c r="M16" s="30" t="s">
        <v>32</v>
      </c>
      <c r="N16" s="30">
        <v>28.14</v>
      </c>
      <c r="O16" s="32">
        <f>AVERAGE(N16:N18)</f>
        <v>28.583333333333332</v>
      </c>
      <c r="P16" s="32">
        <f>STDEV(N16:N18)</f>
        <v>0.41040630274562406</v>
      </c>
      <c r="Q16" s="32">
        <f>P16/O16</f>
        <v>1.4358237996931455E-2</v>
      </c>
      <c r="R16" s="32">
        <f t="shared" ref="R16:R18" si="4">10^((N16-23.964)/-3.32)</f>
        <v>5.5229190109326698E-2</v>
      </c>
      <c r="S16" s="32">
        <f>AVERAGE(R16:R18)</f>
        <v>4.1742622846669963E-2</v>
      </c>
      <c r="T16" s="32">
        <f>STDEV(R16:R18)</f>
        <v>1.2195115888893028E-2</v>
      </c>
      <c r="V16" s="30">
        <f t="shared" si="3"/>
        <v>10.893197581567739</v>
      </c>
      <c r="W16" s="31">
        <f>AVERAGE(V16:V18)</f>
        <v>14.208887846234779</v>
      </c>
      <c r="X16" s="30">
        <f>STDEV(V16:V18)</f>
        <v>2.9328036294104582</v>
      </c>
      <c r="Y16" s="33">
        <f>STDEV(V16:V18)/SQRT((COUNT(V16:V18)))</f>
        <v>1.6932549649204396</v>
      </c>
    </row>
    <row r="17" spans="1:25" x14ac:dyDescent="0.2">
      <c r="B17" s="35"/>
      <c r="C17" s="27"/>
      <c r="D17" s="28" t="s">
        <v>20</v>
      </c>
      <c r="E17" s="28">
        <v>29.16</v>
      </c>
      <c r="F17" s="32"/>
      <c r="G17" s="32"/>
      <c r="H17" s="32"/>
      <c r="I17" s="32">
        <f t="shared" si="0"/>
        <v>0.58800862688564082</v>
      </c>
      <c r="J17" s="32"/>
      <c r="K17" s="32"/>
      <c r="M17" s="30" t="s">
        <v>32</v>
      </c>
      <c r="N17" s="30">
        <v>28.66</v>
      </c>
      <c r="O17" s="32"/>
      <c r="P17" s="32"/>
      <c r="Q17" s="32"/>
      <c r="R17" s="32">
        <f t="shared" si="4"/>
        <v>3.8507220220436685E-2</v>
      </c>
      <c r="S17" s="32"/>
      <c r="T17" s="32"/>
      <c r="V17" s="30">
        <f t="shared" si="3"/>
        <v>15.270087623036753</v>
      </c>
      <c r="W17" s="31"/>
      <c r="X17" s="30"/>
      <c r="Y17" s="30"/>
    </row>
    <row r="18" spans="1:25" x14ac:dyDescent="0.2">
      <c r="B18" s="35"/>
      <c r="C18" s="27"/>
      <c r="D18" s="28" t="s">
        <v>20</v>
      </c>
      <c r="E18" s="28">
        <v>29.38</v>
      </c>
      <c r="F18" s="32"/>
      <c r="G18" s="32"/>
      <c r="H18" s="32"/>
      <c r="I18" s="32">
        <f t="shared" si="0"/>
        <v>0.51845579080778326</v>
      </c>
      <c r="J18" s="32"/>
      <c r="K18" s="32"/>
      <c r="M18" s="30" t="s">
        <v>32</v>
      </c>
      <c r="N18" s="30">
        <v>28.95</v>
      </c>
      <c r="O18" s="32"/>
      <c r="P18" s="32"/>
      <c r="Q18" s="32"/>
      <c r="R18" s="32">
        <f t="shared" si="4"/>
        <v>3.1491458210246528E-2</v>
      </c>
      <c r="S18" s="32"/>
      <c r="T18" s="32"/>
      <c r="V18" s="30">
        <f t="shared" si="3"/>
        <v>16.46337833409984</v>
      </c>
      <c r="W18" s="31"/>
      <c r="X18" s="30"/>
      <c r="Y18" s="30"/>
    </row>
    <row r="19" spans="1:25" x14ac:dyDescent="0.2">
      <c r="B19" s="35">
        <v>5</v>
      </c>
      <c r="C19" s="27" t="s">
        <v>33</v>
      </c>
      <c r="D19" s="28" t="s">
        <v>20</v>
      </c>
      <c r="E19" s="28">
        <v>26.65</v>
      </c>
      <c r="F19" s="32">
        <f>AVERAGE(E19:E21)</f>
        <v>26.743333333333329</v>
      </c>
      <c r="G19" s="32">
        <f>STDEV(E19:E21)</f>
        <v>0.19731531449264977</v>
      </c>
      <c r="H19" s="32">
        <f>G19/F19</f>
        <v>7.3781122208394544E-3</v>
      </c>
      <c r="I19" s="32">
        <f t="shared" ref="I19:I21" si="5">10^((E19-28.232)/-4.024)</f>
        <v>2.4725276279021116</v>
      </c>
      <c r="J19" s="32">
        <f>AVERAGE(I19:I21)</f>
        <v>2.3537066547384864</v>
      </c>
      <c r="K19" s="32">
        <f>STDEV(I19:I21)</f>
        <v>0.25697867703564797</v>
      </c>
      <c r="M19" s="30" t="s">
        <v>32</v>
      </c>
      <c r="N19" s="30">
        <v>26.08</v>
      </c>
      <c r="O19" s="32">
        <f>AVERAGE(N19:N21)</f>
        <v>25.986666666666665</v>
      </c>
      <c r="P19" s="32">
        <f>STDEV(N19:N21)</f>
        <v>8.144527815247006E-2</v>
      </c>
      <c r="Q19" s="32">
        <f>P19/O19</f>
        <v>3.1341179381402027E-3</v>
      </c>
      <c r="R19" s="32">
        <f t="shared" ref="R19:R21" si="6">10^((N19-23.964)/-3.32)</f>
        <v>0.23048921161357228</v>
      </c>
      <c r="S19" s="32">
        <f>AVERAGE(R19:R21)</f>
        <v>0.24616151304486364</v>
      </c>
      <c r="T19" s="32">
        <f>STDEV(R19:R21)</f>
        <v>1.3686449851155224E-2</v>
      </c>
      <c r="V19" s="30">
        <f>I19/R19</f>
        <v>10.727303072420755</v>
      </c>
      <c r="W19" s="31">
        <f>AVERAGE(V19:V21)</f>
        <v>9.5936008068265988</v>
      </c>
      <c r="X19" s="30">
        <f>STDEV(V19:V21)</f>
        <v>1.3081599012660061</v>
      </c>
      <c r="Y19" s="33">
        <f>STDEV(V19:V21)/SQRT((COUNT(V19:V21)))</f>
        <v>0.75526647113900292</v>
      </c>
    </row>
    <row r="20" spans="1:25" x14ac:dyDescent="0.2">
      <c r="B20" s="35"/>
      <c r="C20" s="27"/>
      <c r="D20" s="28" t="s">
        <v>20</v>
      </c>
      <c r="E20" s="28">
        <v>26.61</v>
      </c>
      <c r="F20" s="32"/>
      <c r="G20" s="32"/>
      <c r="H20" s="32"/>
      <c r="I20" s="32">
        <f t="shared" si="5"/>
        <v>2.529772754473294</v>
      </c>
      <c r="J20" s="32"/>
      <c r="K20" s="32"/>
      <c r="M20" s="30" t="s">
        <v>32</v>
      </c>
      <c r="N20" s="30">
        <v>25.93</v>
      </c>
      <c r="O20" s="32"/>
      <c r="P20" s="32"/>
      <c r="Q20" s="32"/>
      <c r="R20" s="32">
        <f t="shared" si="6"/>
        <v>0.25575923561917524</v>
      </c>
      <c r="S20" s="32"/>
      <c r="T20" s="32"/>
      <c r="V20" s="30">
        <f t="shared" ref="V20:V21" si="7">I20/R20</f>
        <v>9.8912273816775009</v>
      </c>
      <c r="W20" s="31"/>
      <c r="X20" s="30"/>
      <c r="Y20" s="30"/>
    </row>
    <row r="21" spans="1:25" x14ac:dyDescent="0.2">
      <c r="B21" s="35"/>
      <c r="C21" s="27"/>
      <c r="D21" s="28" t="s">
        <v>20</v>
      </c>
      <c r="E21" s="28">
        <v>26.97</v>
      </c>
      <c r="F21" s="32"/>
      <c r="G21" s="32"/>
      <c r="H21" s="32"/>
      <c r="I21" s="32">
        <f t="shared" si="5"/>
        <v>2.0588195818400536</v>
      </c>
      <c r="J21" s="32"/>
      <c r="K21" s="32"/>
      <c r="M21" s="30" t="s">
        <v>32</v>
      </c>
      <c r="N21" s="30">
        <v>25.95</v>
      </c>
      <c r="O21" s="32"/>
      <c r="P21" s="32"/>
      <c r="Q21" s="32"/>
      <c r="R21" s="32">
        <f t="shared" si="6"/>
        <v>0.25223609190184343</v>
      </c>
      <c r="S21" s="32"/>
      <c r="T21" s="32"/>
      <c r="V21" s="30">
        <f t="shared" si="7"/>
        <v>8.1622719663815371</v>
      </c>
      <c r="W21" s="31"/>
      <c r="X21" s="30"/>
      <c r="Y21" s="30"/>
    </row>
    <row r="22" spans="1:25" x14ac:dyDescent="0.2">
      <c r="B22" s="35">
        <v>6</v>
      </c>
      <c r="C22" s="27" t="s">
        <v>12</v>
      </c>
      <c r="D22" s="28" t="s">
        <v>20</v>
      </c>
      <c r="E22" s="28">
        <v>26.06</v>
      </c>
      <c r="F22" s="32">
        <f>AVERAGE(E22:E24)</f>
        <v>26.139999999999997</v>
      </c>
      <c r="G22" s="32">
        <f>STDEV(E22:E24)</f>
        <v>6.9282032302755661E-2</v>
      </c>
      <c r="H22" s="32">
        <f>G22/F22</f>
        <v>2.6504220467771871E-3</v>
      </c>
      <c r="I22" s="32">
        <f t="shared" ref="I22:I30" si="8">10^((E22-28.232)/-4.024)</f>
        <v>3.4654643171965591</v>
      </c>
      <c r="J22" s="32">
        <f>AVERAGE(I22:I24)</f>
        <v>3.3121495757454262</v>
      </c>
      <c r="K22" s="32">
        <f>STDEV(I22:I24)</f>
        <v>0.13277446087132402</v>
      </c>
      <c r="M22" s="30" t="s">
        <v>32</v>
      </c>
      <c r="N22" s="30">
        <v>24.82</v>
      </c>
      <c r="O22" s="32">
        <f>AVERAGE(N22:N24)</f>
        <v>24.786666666666665</v>
      </c>
      <c r="P22" s="32">
        <f>STDEV(N22:N24)</f>
        <v>3.0550504633038281E-2</v>
      </c>
      <c r="Q22" s="32">
        <f>P22/O22</f>
        <v>1.2325378415695917E-3</v>
      </c>
      <c r="R22" s="32">
        <f t="shared" ref="R22:R30" si="9">10^((N22-23.964)/-3.32)</f>
        <v>0.5522919010932672</v>
      </c>
      <c r="S22" s="32">
        <f>AVERAGE(R22:R24)</f>
        <v>0.5652930956209038</v>
      </c>
      <c r="T22" s="32">
        <f>STDEV(R22:R24)</f>
        <v>1.1937309459158232E-2</v>
      </c>
      <c r="V22" s="30">
        <f t="shared" ref="V22:V27" si="10">I22/R22</f>
        <v>6.274696967919752</v>
      </c>
      <c r="W22" s="31">
        <f>AVERAGE(V22:V24)</f>
        <v>5.8640776401444121</v>
      </c>
      <c r="X22" s="30">
        <f>STDEV(V22:V24)</f>
        <v>0.35776584858149874</v>
      </c>
      <c r="Y22" s="33">
        <f>STDEV(V22:V24)/SQRT((COUNT(V22:V24)))</f>
        <v>0.20655620898538321</v>
      </c>
    </row>
    <row r="23" spans="1:25" x14ac:dyDescent="0.2">
      <c r="B23" s="26"/>
      <c r="C23" s="27"/>
      <c r="D23" s="28" t="s">
        <v>20</v>
      </c>
      <c r="E23" s="28">
        <v>26.18</v>
      </c>
      <c r="F23" s="32"/>
      <c r="G23" s="32"/>
      <c r="H23" s="32"/>
      <c r="I23" s="32">
        <f t="shared" si="8"/>
        <v>3.23549220501986</v>
      </c>
      <c r="J23" s="32"/>
      <c r="K23" s="32"/>
      <c r="M23" s="30" t="s">
        <v>32</v>
      </c>
      <c r="N23" s="30">
        <v>24.76</v>
      </c>
      <c r="O23" s="32"/>
      <c r="P23" s="32"/>
      <c r="Q23" s="32"/>
      <c r="R23" s="32">
        <f t="shared" si="9"/>
        <v>0.57575930289638777</v>
      </c>
      <c r="S23" s="32"/>
      <c r="T23" s="32"/>
      <c r="V23" s="30">
        <f t="shared" si="10"/>
        <v>5.6195222356695664</v>
      </c>
      <c r="W23" s="31"/>
      <c r="X23" s="30"/>
      <c r="Y23" s="30"/>
    </row>
    <row r="24" spans="1:25" x14ac:dyDescent="0.2">
      <c r="B24" s="26"/>
      <c r="C24" s="27"/>
      <c r="D24" s="28" t="s">
        <v>20</v>
      </c>
      <c r="E24" s="28">
        <v>26.18</v>
      </c>
      <c r="F24" s="32"/>
      <c r="G24" s="32"/>
      <c r="H24" s="32"/>
      <c r="I24" s="32">
        <f t="shared" si="8"/>
        <v>3.23549220501986</v>
      </c>
      <c r="J24" s="32"/>
      <c r="K24" s="32"/>
      <c r="M24" s="30" t="s">
        <v>32</v>
      </c>
      <c r="N24" s="30">
        <v>24.78</v>
      </c>
      <c r="O24" s="32"/>
      <c r="P24" s="32"/>
      <c r="Q24" s="32"/>
      <c r="R24" s="32">
        <f t="shared" si="9"/>
        <v>0.56782808287305631</v>
      </c>
      <c r="S24" s="32"/>
      <c r="T24" s="32"/>
      <c r="V24" s="30">
        <f t="shared" si="10"/>
        <v>5.698013716843918</v>
      </c>
      <c r="W24" s="31"/>
      <c r="X24" s="30"/>
      <c r="Y24" s="30"/>
    </row>
    <row r="25" spans="1:25" x14ac:dyDescent="0.2">
      <c r="A25" t="s">
        <v>72</v>
      </c>
      <c r="B25" s="36">
        <v>1</v>
      </c>
      <c r="C25" s="27" t="s">
        <v>1</v>
      </c>
      <c r="D25" s="28" t="s">
        <v>20</v>
      </c>
      <c r="E25" s="28">
        <v>27.87</v>
      </c>
      <c r="F25" s="32">
        <f>AVERAGE(E25:E27)</f>
        <v>27.843333333333334</v>
      </c>
      <c r="G25" s="32">
        <f>STDEV(E25:E27)</f>
        <v>2.5166114784236238E-2</v>
      </c>
      <c r="H25" s="32">
        <f>G25/F25</f>
        <v>9.038470531869833E-4</v>
      </c>
      <c r="I25" s="32">
        <f t="shared" si="8"/>
        <v>1.2301561398438365</v>
      </c>
      <c r="J25" s="32">
        <f>AVERAGE(I25:I27)</f>
        <v>1.2491573139937093</v>
      </c>
      <c r="K25" s="32">
        <f>STDEV(I25:I27)</f>
        <v>1.7962574303131668E-2</v>
      </c>
      <c r="M25" s="30" t="s">
        <v>32</v>
      </c>
      <c r="N25" s="30">
        <v>27.29</v>
      </c>
      <c r="O25" s="32">
        <f>AVERAGE(N25:N27)</f>
        <v>27.263333333333332</v>
      </c>
      <c r="P25" s="32">
        <f>STDEV(N25:N27)</f>
        <v>3.7859388972002424E-2</v>
      </c>
      <c r="Q25" s="32">
        <f>P25/O25</f>
        <v>1.3886559104536896E-3</v>
      </c>
      <c r="R25" s="32">
        <f t="shared" si="9"/>
        <v>9.9584734784388729E-2</v>
      </c>
      <c r="S25" s="32">
        <f>AVERAGE(R25:R27)</f>
        <v>0.10146708101746837</v>
      </c>
      <c r="T25" s="32">
        <f>STDEV(R25:R27)</f>
        <v>2.6825796876810064E-3</v>
      </c>
      <c r="V25" s="30">
        <f t="shared" si="10"/>
        <v>12.352858523018131</v>
      </c>
      <c r="W25" s="31">
        <f>AVERAGE(V25:V27)</f>
        <v>12.31586986868831</v>
      </c>
      <c r="X25" s="30">
        <f>STDEV(V25:V27)</f>
        <v>0.32772519199886302</v>
      </c>
      <c r="Y25" s="33">
        <f>STDEV(V25:V27)/SQRT((COUNT(V25:V27)))</f>
        <v>0.18921222782076536</v>
      </c>
    </row>
    <row r="26" spans="1:25" x14ac:dyDescent="0.2">
      <c r="B26" s="36"/>
      <c r="C26" s="27"/>
      <c r="D26" s="28" t="s">
        <v>20</v>
      </c>
      <c r="E26" s="28">
        <v>27.84</v>
      </c>
      <c r="F26" s="32"/>
      <c r="G26" s="32"/>
      <c r="H26" s="32"/>
      <c r="I26" s="32">
        <f t="shared" si="8"/>
        <v>1.2514557755983295</v>
      </c>
      <c r="J26" s="32"/>
      <c r="K26" s="32"/>
      <c r="M26" s="30" t="s">
        <v>32</v>
      </c>
      <c r="N26" s="30">
        <v>27.22</v>
      </c>
      <c r="O26" s="32"/>
      <c r="P26" s="32"/>
      <c r="Q26" s="32"/>
      <c r="R26" s="32">
        <f t="shared" si="9"/>
        <v>0.10453870321222314</v>
      </c>
      <c r="S26" s="32"/>
      <c r="T26" s="32"/>
      <c r="V26" s="30">
        <f t="shared" si="10"/>
        <v>11.971219626263775</v>
      </c>
      <c r="W26" s="31"/>
      <c r="X26" s="30"/>
      <c r="Y26" s="30"/>
    </row>
    <row r="27" spans="1:25" x14ac:dyDescent="0.2">
      <c r="B27" s="36"/>
      <c r="C27" s="27"/>
      <c r="D27" s="28" t="s">
        <v>20</v>
      </c>
      <c r="E27" s="28">
        <v>27.82</v>
      </c>
      <c r="F27" s="32"/>
      <c r="G27" s="32"/>
      <c r="H27" s="32"/>
      <c r="I27" s="32">
        <f t="shared" si="8"/>
        <v>1.2658600265389621</v>
      </c>
      <c r="J27" s="32"/>
      <c r="K27" s="32"/>
      <c r="M27" s="30" t="s">
        <v>32</v>
      </c>
      <c r="N27" s="30">
        <v>27.28</v>
      </c>
      <c r="O27" s="32"/>
      <c r="P27" s="32"/>
      <c r="Q27" s="32"/>
      <c r="R27" s="32">
        <f t="shared" si="9"/>
        <v>0.10027780505579327</v>
      </c>
      <c r="S27" s="32"/>
      <c r="T27" s="32"/>
      <c r="V27" s="30">
        <f t="shared" si="10"/>
        <v>12.623531456783024</v>
      </c>
      <c r="W27" s="31"/>
      <c r="X27" s="30"/>
      <c r="Y27" s="30"/>
    </row>
    <row r="28" spans="1:25" x14ac:dyDescent="0.2">
      <c r="A28" t="s">
        <v>74</v>
      </c>
      <c r="B28" s="36">
        <v>2</v>
      </c>
      <c r="C28" s="27" t="s">
        <v>33</v>
      </c>
      <c r="D28" s="28" t="s">
        <v>20</v>
      </c>
      <c r="E28" s="28">
        <v>26.85</v>
      </c>
      <c r="F28" s="32">
        <f>AVERAGE(E28:E30)</f>
        <v>26.906666666666666</v>
      </c>
      <c r="G28" s="32">
        <f>STDEV(E28:E30)</f>
        <v>5.5075705472860705E-2</v>
      </c>
      <c r="H28" s="32">
        <f>G28/F28</f>
        <v>2.046916704888282E-3</v>
      </c>
      <c r="I28" s="32">
        <f t="shared" si="8"/>
        <v>2.2051562310496862</v>
      </c>
      <c r="J28" s="32">
        <f>AVERAGE(I28:I30)</f>
        <v>2.1355074700067855</v>
      </c>
      <c r="K28" s="32">
        <f>STDEV(I28:I30)</f>
        <v>6.7388048554719707E-2</v>
      </c>
      <c r="M28" s="30" t="s">
        <v>32</v>
      </c>
      <c r="N28" s="30">
        <v>26.45</v>
      </c>
      <c r="O28" s="32">
        <f>AVERAGE(N28:N30)</f>
        <v>26.503333333333334</v>
      </c>
      <c r="P28" s="32">
        <f>STDEV(N28:N30)</f>
        <v>5.0332229568472477E-2</v>
      </c>
      <c r="Q28" s="32">
        <f>P28/O28</f>
        <v>1.8990905383652046E-3</v>
      </c>
      <c r="R28" s="32">
        <f t="shared" si="9"/>
        <v>0.17832195601461448</v>
      </c>
      <c r="S28" s="32">
        <f>AVERAGE(R28:R30)</f>
        <v>0.1719164164239996</v>
      </c>
      <c r="T28" s="32">
        <f>STDEV(R28:R30)</f>
        <v>6.0207274256536486E-3</v>
      </c>
      <c r="V28" s="30">
        <f>I28/R28</f>
        <v>12.366150979574053</v>
      </c>
      <c r="W28" s="31">
        <f>AVERAGE(V28:V30)</f>
        <v>12.426077890041428</v>
      </c>
      <c r="X28" s="30">
        <f>STDEV(V28:V30)</f>
        <v>0.35468996781143841</v>
      </c>
      <c r="Y28" s="33">
        <f>STDEV(V28:V30)/SQRT((COUNT(V28:V30)))</f>
        <v>0.20478034839479367</v>
      </c>
    </row>
    <row r="29" spans="1:25" x14ac:dyDescent="0.2">
      <c r="B29" s="36"/>
      <c r="C29" s="27"/>
      <c r="D29" s="28" t="s">
        <v>20</v>
      </c>
      <c r="E29" s="28">
        <v>26.96</v>
      </c>
      <c r="F29" s="32"/>
      <c r="G29" s="32"/>
      <c r="H29" s="32"/>
      <c r="I29" s="32">
        <f t="shared" si="8"/>
        <v>2.0706341851474903</v>
      </c>
      <c r="J29" s="32"/>
      <c r="K29" s="32"/>
      <c r="M29" s="30" t="s">
        <v>32</v>
      </c>
      <c r="N29" s="30">
        <v>26.51</v>
      </c>
      <c r="O29" s="32"/>
      <c r="P29" s="32"/>
      <c r="Q29" s="32"/>
      <c r="R29" s="32">
        <f t="shared" si="9"/>
        <v>0.17105372262079524</v>
      </c>
      <c r="S29" s="32"/>
      <c r="T29" s="32"/>
      <c r="V29" s="30">
        <f t="shared" ref="V29:V33" si="11">I29/R29</f>
        <v>12.105168793887216</v>
      </c>
      <c r="W29" s="31"/>
      <c r="X29" s="30"/>
      <c r="Y29" s="30"/>
    </row>
    <row r="30" spans="1:25" x14ac:dyDescent="0.2">
      <c r="B30" s="36"/>
      <c r="C30" s="27"/>
      <c r="D30" s="28" t="s">
        <v>20</v>
      </c>
      <c r="E30" s="28">
        <v>26.91</v>
      </c>
      <c r="F30" s="32"/>
      <c r="G30" s="32"/>
      <c r="H30" s="32"/>
      <c r="I30" s="32">
        <f t="shared" si="8"/>
        <v>2.1307319938231797</v>
      </c>
      <c r="J30" s="32"/>
      <c r="K30" s="32"/>
      <c r="M30" s="30" t="s">
        <v>32</v>
      </c>
      <c r="N30" s="30">
        <v>26.55</v>
      </c>
      <c r="O30" s="32"/>
      <c r="P30" s="32"/>
      <c r="Q30" s="32"/>
      <c r="R30" s="32">
        <f t="shared" si="9"/>
        <v>0.16637357063658911</v>
      </c>
      <c r="S30" s="32"/>
      <c r="T30" s="32"/>
      <c r="V30" s="30">
        <f t="shared" si="11"/>
        <v>12.806913896663019</v>
      </c>
      <c r="W30" s="31"/>
      <c r="X30" s="30"/>
      <c r="Y30" s="30"/>
    </row>
    <row r="31" spans="1:25" x14ac:dyDescent="0.2">
      <c r="B31" s="36">
        <v>3</v>
      </c>
      <c r="C31" s="27" t="s">
        <v>12</v>
      </c>
      <c r="D31" s="28" t="s">
        <v>20</v>
      </c>
      <c r="E31" s="28">
        <v>26.26</v>
      </c>
      <c r="F31" s="32">
        <f>AVERAGE(E31:E33)</f>
        <v>26.233333333333334</v>
      </c>
      <c r="G31" s="32">
        <f>STDEV(E31:E33)</f>
        <v>3.7859388972001647E-2</v>
      </c>
      <c r="H31" s="32">
        <f>G31/F31</f>
        <v>1.4431787409911682E-3</v>
      </c>
      <c r="I31" s="32">
        <f t="shared" ref="I31:I33" si="12">10^((E31-28.232)/-4.024)</f>
        <v>3.0907198553855286</v>
      </c>
      <c r="J31" s="32">
        <f>AVERAGE(I31:I33)</f>
        <v>3.1387356914038755</v>
      </c>
      <c r="K31" s="32">
        <f>STDEV(I31:I33)</f>
        <v>6.8383325924527713E-2</v>
      </c>
      <c r="M31" s="30" t="s">
        <v>32</v>
      </c>
      <c r="N31" s="30">
        <v>24.88</v>
      </c>
      <c r="O31" s="32">
        <f>AVERAGE(N31:N33)</f>
        <v>24.810000000000002</v>
      </c>
      <c r="P31" s="32">
        <f>STDEV(N31:N33)</f>
        <v>6.2449979983982933E-2</v>
      </c>
      <c r="Q31" s="32">
        <f>P31/O31</f>
        <v>2.5171293826675907E-3</v>
      </c>
      <c r="R31" s="32">
        <f t="shared" ref="R31:R33" si="13">10^((N31-23.964)/-3.32)</f>
        <v>0.52978100827683383</v>
      </c>
      <c r="S31" s="32">
        <f>AVERAGE(R31:R33)</f>
        <v>0.55648128299858846</v>
      </c>
      <c r="T31" s="32">
        <f>STDEV(R31:R33)</f>
        <v>2.3870867056611546E-2</v>
      </c>
      <c r="V31" s="30">
        <f t="shared" si="11"/>
        <v>5.8339574410913801</v>
      </c>
      <c r="W31" s="31">
        <f>AVERAGE(V31:V33)</f>
        <v>5.6459234319707576</v>
      </c>
      <c r="X31" s="30">
        <f>STDEV(V31:V33)</f>
        <v>0.22345989451828843</v>
      </c>
      <c r="Y31" s="33">
        <f>STDEV(V31:V33)/SQRT((COUNT(V31:V33)))</f>
        <v>0.12901463025321921</v>
      </c>
    </row>
    <row r="32" spans="1:25" x14ac:dyDescent="0.2">
      <c r="B32" s="26"/>
      <c r="C32" s="27"/>
      <c r="D32" s="28" t="s">
        <v>20</v>
      </c>
      <c r="E32" s="28">
        <v>26.25</v>
      </c>
      <c r="F32" s="32"/>
      <c r="G32" s="32"/>
      <c r="H32" s="32"/>
      <c r="I32" s="32">
        <f t="shared" si="12"/>
        <v>3.1084560520624498</v>
      </c>
      <c r="J32" s="32"/>
      <c r="K32" s="32"/>
      <c r="M32" s="30" t="s">
        <v>32</v>
      </c>
      <c r="N32" s="30">
        <v>24.76</v>
      </c>
      <c r="O32" s="32"/>
      <c r="P32" s="32"/>
      <c r="Q32" s="32"/>
      <c r="R32" s="32">
        <f t="shared" si="13"/>
        <v>0.57575930289638777</v>
      </c>
      <c r="S32" s="32"/>
      <c r="T32" s="32"/>
      <c r="V32" s="30">
        <f t="shared" si="11"/>
        <v>5.3988811581943992</v>
      </c>
      <c r="W32" s="31"/>
      <c r="X32" s="30"/>
      <c r="Y32" s="30"/>
    </row>
    <row r="33" spans="2:25" x14ac:dyDescent="0.2">
      <c r="B33" s="26"/>
      <c r="C33" s="27"/>
      <c r="D33" s="28" t="s">
        <v>20</v>
      </c>
      <c r="E33" s="28">
        <v>26.19</v>
      </c>
      <c r="F33" s="32"/>
      <c r="G33" s="32"/>
      <c r="H33" s="32"/>
      <c r="I33" s="32">
        <f t="shared" si="12"/>
        <v>3.2170311667636482</v>
      </c>
      <c r="J33" s="32"/>
      <c r="K33" s="32"/>
      <c r="M33" s="30" t="s">
        <v>32</v>
      </c>
      <c r="N33" s="30">
        <v>24.79</v>
      </c>
      <c r="O33" s="32"/>
      <c r="P33" s="32"/>
      <c r="Q33" s="32"/>
      <c r="R33" s="32">
        <f t="shared" si="13"/>
        <v>0.56390353782254388</v>
      </c>
      <c r="S33" s="32"/>
      <c r="T33" s="32"/>
      <c r="V33" s="30">
        <f t="shared" si="11"/>
        <v>5.7049316966264954</v>
      </c>
      <c r="W33" s="31"/>
      <c r="X33" s="30"/>
      <c r="Y33" s="30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K26"/>
  <sheetViews>
    <sheetView workbookViewId="0">
      <selection activeCell="E26" sqref="E26"/>
    </sheetView>
  </sheetViews>
  <sheetFormatPr baseColWidth="10" defaultColWidth="11" defaultRowHeight="16" x14ac:dyDescent="0.2"/>
  <cols>
    <col min="6" max="6" width="10.83203125" style="21"/>
  </cols>
  <sheetData>
    <row r="2" spans="1:11" x14ac:dyDescent="0.2">
      <c r="B2" s="50" t="s">
        <v>45</v>
      </c>
      <c r="C2" s="50" t="s">
        <v>46</v>
      </c>
      <c r="D2" s="50" t="s">
        <v>47</v>
      </c>
      <c r="E2" s="50" t="s">
        <v>48</v>
      </c>
      <c r="F2" s="50" t="s">
        <v>49</v>
      </c>
      <c r="G2" s="50" t="s">
        <v>50</v>
      </c>
      <c r="H2" s="50" t="s">
        <v>51</v>
      </c>
    </row>
    <row r="3" spans="1:11" x14ac:dyDescent="0.2">
      <c r="A3" t="s">
        <v>38</v>
      </c>
      <c r="B3" s="51">
        <v>16</v>
      </c>
      <c r="C3" s="7">
        <f t="shared" ref="C3:C11" si="0">B3+1</f>
        <v>17</v>
      </c>
      <c r="D3" s="7">
        <f t="shared" ref="D3:H11" si="1">C3+1</f>
        <v>18</v>
      </c>
      <c r="E3" s="7">
        <f t="shared" si="1"/>
        <v>19</v>
      </c>
      <c r="F3" s="7">
        <f t="shared" si="1"/>
        <v>20</v>
      </c>
      <c r="G3" s="7"/>
      <c r="H3" s="7"/>
      <c r="J3" s="43"/>
      <c r="K3" t="s">
        <v>64</v>
      </c>
    </row>
    <row r="4" spans="1:11" x14ac:dyDescent="0.2">
      <c r="A4" t="s">
        <v>39</v>
      </c>
      <c r="B4" s="42">
        <v>21</v>
      </c>
      <c r="C4" s="63">
        <f t="shared" si="0"/>
        <v>22</v>
      </c>
      <c r="D4" s="7">
        <f t="shared" si="1"/>
        <v>23</v>
      </c>
      <c r="E4" s="63">
        <f t="shared" si="1"/>
        <v>24</v>
      </c>
      <c r="F4" s="7">
        <f t="shared" si="1"/>
        <v>25</v>
      </c>
      <c r="G4" s="62">
        <f t="shared" si="1"/>
        <v>26</v>
      </c>
      <c r="H4" s="7">
        <f t="shared" si="1"/>
        <v>27</v>
      </c>
      <c r="J4" s="44"/>
      <c r="K4" t="s">
        <v>62</v>
      </c>
    </row>
    <row r="5" spans="1:11" x14ac:dyDescent="0.2">
      <c r="A5" t="s">
        <v>40</v>
      </c>
      <c r="B5" s="7">
        <v>28</v>
      </c>
      <c r="C5" s="63">
        <f t="shared" si="0"/>
        <v>29</v>
      </c>
      <c r="D5" s="7">
        <f t="shared" si="1"/>
        <v>30</v>
      </c>
      <c r="E5" s="62">
        <f t="shared" si="1"/>
        <v>31</v>
      </c>
      <c r="F5" s="7">
        <v>1</v>
      </c>
      <c r="G5" s="63">
        <f t="shared" si="1"/>
        <v>2</v>
      </c>
      <c r="H5" s="7">
        <f t="shared" si="1"/>
        <v>3</v>
      </c>
      <c r="J5" s="41" t="s">
        <v>63</v>
      </c>
    </row>
    <row r="6" spans="1:11" x14ac:dyDescent="0.2">
      <c r="A6" t="s">
        <v>41</v>
      </c>
      <c r="B6" s="7">
        <v>4</v>
      </c>
      <c r="C6" s="62">
        <f t="shared" si="0"/>
        <v>5</v>
      </c>
      <c r="D6" s="7">
        <f t="shared" si="1"/>
        <v>6</v>
      </c>
      <c r="E6" s="63">
        <f t="shared" si="1"/>
        <v>7</v>
      </c>
      <c r="F6" s="7">
        <f t="shared" si="1"/>
        <v>8</v>
      </c>
      <c r="G6" s="63">
        <f t="shared" si="1"/>
        <v>9</v>
      </c>
      <c r="H6" s="42">
        <f t="shared" si="1"/>
        <v>10</v>
      </c>
    </row>
    <row r="7" spans="1:11" x14ac:dyDescent="0.2">
      <c r="A7" t="s">
        <v>42</v>
      </c>
      <c r="B7" s="7">
        <v>11</v>
      </c>
      <c r="C7" s="7">
        <f t="shared" si="0"/>
        <v>12</v>
      </c>
      <c r="D7" s="7">
        <f t="shared" si="1"/>
        <v>13</v>
      </c>
      <c r="E7" s="7">
        <f t="shared" si="1"/>
        <v>14</v>
      </c>
      <c r="F7" s="42">
        <f t="shared" si="1"/>
        <v>15</v>
      </c>
      <c r="G7" s="7">
        <f t="shared" si="1"/>
        <v>16</v>
      </c>
      <c r="H7" s="7">
        <f t="shared" si="1"/>
        <v>17</v>
      </c>
    </row>
    <row r="8" spans="1:11" x14ac:dyDescent="0.2">
      <c r="A8" t="s">
        <v>43</v>
      </c>
      <c r="B8" s="7">
        <v>18</v>
      </c>
      <c r="C8" s="7">
        <f t="shared" si="0"/>
        <v>19</v>
      </c>
      <c r="D8" s="42">
        <f t="shared" si="1"/>
        <v>20</v>
      </c>
      <c r="E8" s="7">
        <f t="shared" si="1"/>
        <v>21</v>
      </c>
      <c r="F8" s="7">
        <f t="shared" si="1"/>
        <v>22</v>
      </c>
      <c r="G8" s="7">
        <f t="shared" si="1"/>
        <v>23</v>
      </c>
      <c r="H8" s="7">
        <f t="shared" si="1"/>
        <v>24</v>
      </c>
    </row>
    <row r="9" spans="1:11" x14ac:dyDescent="0.2">
      <c r="A9" t="s">
        <v>44</v>
      </c>
      <c r="B9" s="42">
        <v>25</v>
      </c>
      <c r="C9" s="7">
        <f t="shared" si="0"/>
        <v>26</v>
      </c>
      <c r="D9" s="7">
        <f t="shared" si="1"/>
        <v>27</v>
      </c>
      <c r="E9" s="7">
        <f t="shared" si="1"/>
        <v>28</v>
      </c>
      <c r="F9" s="7">
        <f t="shared" si="1"/>
        <v>29</v>
      </c>
      <c r="G9" s="42">
        <f t="shared" si="1"/>
        <v>30</v>
      </c>
      <c r="H9" s="7">
        <f t="shared" si="1"/>
        <v>31</v>
      </c>
    </row>
    <row r="10" spans="1:11" x14ac:dyDescent="0.2">
      <c r="A10" t="s">
        <v>65</v>
      </c>
      <c r="B10" s="7">
        <v>1</v>
      </c>
      <c r="C10" s="7">
        <f t="shared" si="0"/>
        <v>2</v>
      </c>
      <c r="D10" s="7">
        <f t="shared" si="1"/>
        <v>3</v>
      </c>
      <c r="E10" s="42">
        <f t="shared" si="1"/>
        <v>4</v>
      </c>
      <c r="F10" s="7">
        <f t="shared" si="1"/>
        <v>5</v>
      </c>
      <c r="G10" s="7">
        <f t="shared" si="1"/>
        <v>6</v>
      </c>
      <c r="H10" s="7">
        <f t="shared" si="1"/>
        <v>7</v>
      </c>
    </row>
    <row r="11" spans="1:11" x14ac:dyDescent="0.2">
      <c r="A11" t="s">
        <v>66</v>
      </c>
      <c r="B11" s="42">
        <v>8</v>
      </c>
      <c r="C11" s="7">
        <f t="shared" si="0"/>
        <v>9</v>
      </c>
      <c r="D11" s="7">
        <f t="shared" si="1"/>
        <v>10</v>
      </c>
      <c r="E11" s="7">
        <f t="shared" si="1"/>
        <v>11</v>
      </c>
      <c r="F11" s="64">
        <f t="shared" si="1"/>
        <v>12</v>
      </c>
      <c r="G11" s="42"/>
      <c r="H11" s="7"/>
    </row>
    <row r="12" spans="1:11" x14ac:dyDescent="0.2">
      <c r="B12" s="7"/>
      <c r="C12" s="7"/>
      <c r="D12" s="7"/>
      <c r="E12" s="42"/>
      <c r="F12" s="64" t="s">
        <v>67</v>
      </c>
      <c r="G12" s="7"/>
      <c r="H12" s="7"/>
    </row>
    <row r="14" spans="1:11" ht="17" thickBot="1" x14ac:dyDescent="0.25">
      <c r="A14" t="s">
        <v>52</v>
      </c>
    </row>
    <row r="15" spans="1:11" x14ac:dyDescent="0.2">
      <c r="A15" s="52" t="s">
        <v>53</v>
      </c>
      <c r="B15" s="53"/>
      <c r="C15" s="54" t="s">
        <v>54</v>
      </c>
      <c r="D15" s="53"/>
      <c r="E15" s="53"/>
      <c r="F15" s="46"/>
    </row>
    <row r="16" spans="1:11" x14ac:dyDescent="0.2">
      <c r="A16" s="55"/>
      <c r="B16" s="21"/>
      <c r="C16" s="56">
        <v>10</v>
      </c>
      <c r="D16" s="21"/>
      <c r="E16" s="21"/>
      <c r="F16" s="47"/>
    </row>
    <row r="17" spans="1:6" x14ac:dyDescent="0.2">
      <c r="A17" s="55" t="s">
        <v>55</v>
      </c>
      <c r="B17" s="21" t="s">
        <v>56</v>
      </c>
      <c r="C17" s="21" t="s">
        <v>60</v>
      </c>
      <c r="D17" s="21" t="s">
        <v>57</v>
      </c>
      <c r="E17" s="57" t="s">
        <v>58</v>
      </c>
      <c r="F17" s="48" t="s">
        <v>61</v>
      </c>
    </row>
    <row r="18" spans="1:6" x14ac:dyDescent="0.2">
      <c r="A18" s="55">
        <v>1</v>
      </c>
      <c r="B18" s="58">
        <v>0.02</v>
      </c>
      <c r="C18" s="21">
        <f>C16*B18</f>
        <v>0.2</v>
      </c>
      <c r="D18" s="21">
        <f>C18</f>
        <v>0.2</v>
      </c>
      <c r="E18" s="57">
        <v>3</v>
      </c>
      <c r="F18" s="48">
        <v>3</v>
      </c>
    </row>
    <row r="19" spans="1:6" x14ac:dyDescent="0.2">
      <c r="A19" s="59">
        <v>6</v>
      </c>
      <c r="B19" s="21"/>
      <c r="C19" s="21"/>
      <c r="D19" s="21">
        <f>A19*D18</f>
        <v>1.2000000000000002</v>
      </c>
      <c r="E19" s="21">
        <f>D19*3</f>
        <v>3.6000000000000005</v>
      </c>
      <c r="F19" s="47">
        <f>E19*3</f>
        <v>10.8</v>
      </c>
    </row>
    <row r="20" spans="1:6" ht="17" thickBot="1" x14ac:dyDescent="0.25">
      <c r="A20" s="60" t="s">
        <v>59</v>
      </c>
      <c r="B20" s="61"/>
      <c r="C20" s="61">
        <f>F19</f>
        <v>10.8</v>
      </c>
      <c r="D20" s="61"/>
      <c r="E20" s="61"/>
      <c r="F20" s="49"/>
    </row>
    <row r="21" spans="1:6" x14ac:dyDescent="0.2">
      <c r="A21" s="45"/>
      <c r="B21" s="45"/>
      <c r="C21" s="45"/>
      <c r="D21" s="45"/>
      <c r="E21" s="45"/>
    </row>
    <row r="22" spans="1:6" x14ac:dyDescent="0.2">
      <c r="A22" t="s">
        <v>68</v>
      </c>
    </row>
    <row r="26" spans="1:6" x14ac:dyDescent="0.2">
      <c r="B26" t="s">
        <v>69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Tumor volume</vt:lpstr>
      <vt:lpstr>body-weight</vt:lpstr>
      <vt:lpstr>Survival</vt:lpstr>
      <vt:lpstr>PCR</vt:lpstr>
      <vt:lpstr>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 Giovannetti</dc:creator>
  <cp:lastModifiedBy>Microsoft Office User</cp:lastModifiedBy>
  <dcterms:created xsi:type="dcterms:W3CDTF">2018-01-17T20:16:10Z</dcterms:created>
  <dcterms:modified xsi:type="dcterms:W3CDTF">2022-12-19T18:10:35Z</dcterms:modified>
</cp:coreProperties>
</file>